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06A08B4C-617B-46F6-B725-54E04961A8FE}" xr6:coauthVersionLast="36" xr6:coauthVersionMax="36" xr10:uidLastSave="{00000000-0000-0000-0000-000000000000}"/>
  <bookViews>
    <workbookView xWindow="0" yWindow="0" windowWidth="28800" windowHeight="12105" firstSheet="1" activeTab="4" xr2:uid="{00000000-000D-0000-FFFF-FFFF00000000}"/>
  </bookViews>
  <sheets>
    <sheet name="Sheet1" sheetId="1" state="hidden" r:id="rId1"/>
    <sheet name="2023" sheetId="5" r:id="rId2"/>
    <sheet name="2024" sheetId="7" r:id="rId3"/>
    <sheet name="2025" sheetId="9" r:id="rId4"/>
    <sheet name="2026" sheetId="10" r:id="rId5"/>
  </sheets>
  <calcPr calcId="191029"/>
</workbook>
</file>

<file path=xl/calcChain.xml><?xml version="1.0" encoding="utf-8"?>
<calcChain xmlns="http://schemas.openxmlformats.org/spreadsheetml/2006/main">
  <c r="H8" i="1" l="1"/>
  <c r="I40" i="1" l="1"/>
  <c r="I8" i="1" l="1"/>
  <c r="I7" i="1"/>
  <c r="H28" i="1"/>
  <c r="H22" i="1" l="1"/>
  <c r="I47" i="1"/>
  <c r="I46" i="1" l="1"/>
  <c r="I45" i="1"/>
  <c r="I44" i="1" l="1"/>
  <c r="I43" i="1" l="1"/>
  <c r="H18" i="1" l="1"/>
  <c r="H15" i="1"/>
  <c r="H32" i="1"/>
  <c r="H35" i="1"/>
  <c r="I42" i="1" l="1"/>
  <c r="I41" i="1" l="1"/>
  <c r="B8" i="1" l="1"/>
  <c r="B9" i="1" s="1"/>
  <c r="B10" i="1" s="1"/>
  <c r="B11" i="1" s="1"/>
  <c r="B12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I39" i="1"/>
  <c r="I24" i="1"/>
  <c r="H9" i="1" l="1"/>
  <c r="I38" i="1" l="1"/>
  <c r="I37" i="1" l="1"/>
  <c r="G11" i="1" l="1"/>
  <c r="G14" i="1"/>
  <c r="G17" i="1"/>
  <c r="G18" i="1"/>
  <c r="G19" i="1"/>
  <c r="G23" i="1"/>
  <c r="G26" i="1"/>
  <c r="G27" i="1"/>
  <c r="G28" i="1"/>
  <c r="G29" i="1"/>
  <c r="G33" i="1"/>
  <c r="G48" i="1" l="1"/>
  <c r="I34" i="1"/>
  <c r="I35" i="1"/>
  <c r="I36" i="1"/>
  <c r="H33" i="1"/>
  <c r="I33" i="1" s="1"/>
  <c r="I32" i="1" l="1"/>
  <c r="I31" i="1"/>
  <c r="I15" i="1" l="1"/>
  <c r="H23" i="1"/>
  <c r="H48" i="1" s="1"/>
  <c r="I16" i="1"/>
  <c r="I10" i="1" l="1"/>
  <c r="I9" i="1"/>
  <c r="I12" i="1"/>
  <c r="I29" i="1" l="1"/>
  <c r="I28" i="1"/>
  <c r="I27" i="1"/>
  <c r="I26" i="1"/>
  <c r="I23" i="1"/>
  <c r="I20" i="1"/>
  <c r="I21" i="1"/>
  <c r="I25" i="1"/>
  <c r="I19" i="1"/>
  <c r="I17" i="1"/>
  <c r="I30" i="1"/>
  <c r="I22" i="1" l="1"/>
  <c r="I18" i="1"/>
  <c r="I11" i="1"/>
  <c r="I14" i="1"/>
  <c r="I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pritet likujdimi I fatures te fundit me vlere 104,760 leke</t>
        </r>
      </text>
    </comment>
  </commentList>
</comments>
</file>

<file path=xl/sharedStrings.xml><?xml version="1.0" encoding="utf-8"?>
<sst xmlns="http://schemas.openxmlformats.org/spreadsheetml/2006/main" count="466" uniqueCount="323">
  <si>
    <t>Sherbimi/malli</t>
  </si>
  <si>
    <t>Vlera e Kontrates</t>
  </si>
  <si>
    <t>Vlera e realizuar</t>
  </si>
  <si>
    <t>Vlera e Mbetur</t>
  </si>
  <si>
    <t>Instituti i Inxhinierëve Broadcasting Shqiptarë” sh.p.k.</t>
  </si>
  <si>
    <t>Abonim në shtypin e shkruar për vitin 2021</t>
  </si>
  <si>
    <t>“Posta Shqiptare” sh.a</t>
  </si>
  <si>
    <t>Për ofrimin e shërbimit të komunikimeve elektronike/ internet back up</t>
  </si>
  <si>
    <t>“Fjoers Online” sh.p.k.</t>
  </si>
  <si>
    <t>Shërbim privat të sigurisë fizike</t>
  </si>
  <si>
    <t>“ARB Security” SH.R.S.F.</t>
  </si>
  <si>
    <t>Blerje e Shërbimit të Mirëmbajtjes së Sistemit të Regjistrimit të Subjekteve Audiovizive për vitin 2021</t>
  </si>
  <si>
    <t>“Advan Tech” sh.p.k.</t>
  </si>
  <si>
    <t>Nr.</t>
  </si>
  <si>
    <t>Furnizim me ujë të pijshëm 19L për administratën e AMA-s</t>
  </si>
  <si>
    <t>“Lajthiza Ivest” sh.a.</t>
  </si>
  <si>
    <t>"Hello" sh.p.k.</t>
  </si>
  <si>
    <t xml:space="preserve">Furnizim me ujë të pijshëm shishe plastike 0.5l dhe shishe qelqi 0.25l  </t>
  </si>
  <si>
    <t>Sfido urrejtjen- Menaxhimi rasteve të përdorimit të gjuhës së urrejtjes me sfond fetar në formën e denigrimit, stereotipizmit dhe stigmatizimit.</t>
  </si>
  <si>
    <t>Komisioneri për Mbrojtjen nga Diskriminimi</t>
  </si>
  <si>
    <t>Pastrimi i ambienteve të AMA-s</t>
  </si>
  <si>
    <t>“Pastrime Silvio” sh.p.k.</t>
  </si>
  <si>
    <t>Shërbim mirëmbajtje e sistemit të kondicionimit dhe aspirimit për vitin 2021, full risk</t>
  </si>
  <si>
    <t>Klimateknika TB2</t>
  </si>
  <si>
    <t>Blerje pajisje elektronike</t>
  </si>
  <si>
    <t>IT Gjergji Kompjuter” sh.p.k.</t>
  </si>
  <si>
    <t>Mirëmbajtje e programit të monitorimit të edicioneve informative/reklamave për vitin 2021</t>
  </si>
  <si>
    <t>Blerje e programit për monitorimin e subjekteve audiovizive në periudhat zgjedhore</t>
  </si>
  <si>
    <t>Shërbimi i dezinfektimit të ambienteve të AMA-s për parandalimin e përhapjes së COVID-19, për vitin 2021</t>
  </si>
  <si>
    <t>“Egian Med” sh.p.k.</t>
  </si>
  <si>
    <t xml:space="preserve">Blerje kuti dhe dosje për ruajtje të përhershme </t>
  </si>
  <si>
    <t>“Kristalina KH” sh.p.k</t>
  </si>
  <si>
    <t>Përkthime nga literatura e huaj në shqip</t>
  </si>
  <si>
    <t>OJF “Instituti Politik i Studimeve Humane”</t>
  </si>
  <si>
    <t xml:space="preserve">Qera marrje per ambiente </t>
  </si>
  <si>
    <t>Totali</t>
  </si>
  <si>
    <t>R.T.SH</t>
  </si>
  <si>
    <t>IMMC</t>
  </si>
  <si>
    <t>Data e lidhjes së kontratës</t>
  </si>
  <si>
    <t>Afati i kontratës</t>
  </si>
  <si>
    <t>24.12.2020</t>
  </si>
  <si>
    <t>24.08.2021</t>
  </si>
  <si>
    <t>21.12.2020</t>
  </si>
  <si>
    <t>31.07.2021</t>
  </si>
  <si>
    <t>18.12.2020</t>
  </si>
  <si>
    <t>17.10.2021</t>
  </si>
  <si>
    <t>31.12.2021</t>
  </si>
  <si>
    <t>30.12.2020</t>
  </si>
  <si>
    <t>26.01.2021</t>
  </si>
  <si>
    <t>27.01.2021</t>
  </si>
  <si>
    <t>28.01.2021</t>
  </si>
  <si>
    <t>01.02.2021</t>
  </si>
  <si>
    <t>03.02.2021</t>
  </si>
  <si>
    <t>04.02.2021</t>
  </si>
  <si>
    <t>08.02.2021</t>
  </si>
  <si>
    <t>Brenda 30 diteve nga marrja e fatures</t>
  </si>
  <si>
    <t>18.02.2021</t>
  </si>
  <si>
    <t>19.02.2021</t>
  </si>
  <si>
    <t>22.02.2021</t>
  </si>
  <si>
    <t>30.09.2021</t>
  </si>
  <si>
    <t>10 dite nga marrja e fatures per arketim</t>
  </si>
  <si>
    <t>22.04.2021 (Brenda 60 diteve nga lidhja e kontrates)</t>
  </si>
  <si>
    <t>Dhurim Peme</t>
  </si>
  <si>
    <t>Bashkia Tirane</t>
  </si>
  <si>
    <t>02.03.2021</t>
  </si>
  <si>
    <t>02.05.2021</t>
  </si>
  <si>
    <t>Brenda 30 diteve nga marrja e konfirmimit</t>
  </si>
  <si>
    <t>Ergys Bezhani</t>
  </si>
  <si>
    <t>14.01.2021</t>
  </si>
  <si>
    <t>07.01.2021</t>
  </si>
  <si>
    <t>Alban Kardashi</t>
  </si>
  <si>
    <t>23.03.2021</t>
  </si>
  <si>
    <t>21.05.2021</t>
  </si>
  <si>
    <t>26.03.2021</t>
  </si>
  <si>
    <t>26.03.2022</t>
  </si>
  <si>
    <t>Tirana Parking</t>
  </si>
  <si>
    <t>Konvergjenca  e Medias dhe fenomeni i post të vërtetës</t>
  </si>
  <si>
    <t>I kontraktuari</t>
  </si>
  <si>
    <t>Projekt për Teknologjinë dhe infrastrukturën e transmetimeve audio/audiovizive në kohën digjitale Amendim kontrate  “Teknologjia dhe infrastruktura e transmetimeve audio/audiovizive në kohën digjitale”</t>
  </si>
  <si>
    <t>Departamenti i gazetarise</t>
  </si>
  <si>
    <t>23.02.2021</t>
  </si>
  <si>
    <t>01.10.2021</t>
  </si>
  <si>
    <t>24.02.2021</t>
  </si>
  <si>
    <t>OJF "Qendra Shqiptare për Komunikim Publik"</t>
  </si>
  <si>
    <t>24.09.2021</t>
  </si>
  <si>
    <t>01.03.2021</t>
  </si>
  <si>
    <t>60 dite</t>
  </si>
  <si>
    <t>Lule per ambient te brendshem+ Amendim</t>
  </si>
  <si>
    <t>Unioni i gazetarëve Shqiptarë</t>
  </si>
  <si>
    <t>09.04.2021</t>
  </si>
  <si>
    <t>15.11.2021</t>
  </si>
  <si>
    <t>Shënime</t>
  </si>
  <si>
    <t>Blerje programi (soft) për regjistrimin e subjekteve audio/radio nëpërmjet sitemit të qendërzuar FM në 12 stacione</t>
  </si>
  <si>
    <t>"TBS 96" Shpk</t>
  </si>
  <si>
    <t>20.04.2021</t>
  </si>
  <si>
    <t>19.05.2021</t>
  </si>
  <si>
    <t>Kontrata e munguar e punës dhe dy modele pranë nesh</t>
  </si>
  <si>
    <t>e vlefshme deri me 26.03.2022</t>
  </si>
  <si>
    <t>Kontrata te lidhura për 2021</t>
  </si>
  <si>
    <t xml:space="preserve">
Përkthim me shkrim i dokumentave zyrtare dhe përkthimi në konferenca apo takime të ndryshme
</t>
  </si>
  <si>
    <t>Plotësimi dhe printimi i kartonëve të autorizimeve dhe/ose licencave</t>
  </si>
  <si>
    <t>Realizimi i punimit shkencor mbi krizën e televizionit në epokën e mediave digjitale – modeli i përgjithshëm dhe rasti shqiptar</t>
  </si>
  <si>
    <t>Artan Fuga dhe Mark Marku ekspert të jashtëm</t>
  </si>
  <si>
    <t>05.0.2021</t>
  </si>
  <si>
    <t>05.02.2021</t>
  </si>
  <si>
    <t>Projekti "Gazetaria tradicionale perballe audiencave te reja. Si po ndryshon gazetaria tradiucionale shqiptare?"</t>
  </si>
  <si>
    <t>Projekti "Rregullimi i teknikave per stabilizim dhe mirembajtje e nivelit maksimal te volumit dhe zhurmave ne televizion"</t>
  </si>
  <si>
    <t>Parkim i rezervuar me pagesë</t>
  </si>
  <si>
    <t>Mbrojtja e audiencave nga lajmet e rreme dhe identifikimi i problemeve që lidhen me edukimin për median</t>
  </si>
  <si>
    <t>OJQ “Klubi Aleph”</t>
  </si>
  <si>
    <t>Kodi i transmetimit dhe të rinjtë, sa dhe si e njohin atë – Anketim mbi performancën e Kodit të Transmetimit në transmetimet audiovizive</t>
  </si>
  <si>
    <t>26.04.2021</t>
  </si>
  <si>
    <t>26.08.2021</t>
  </si>
  <si>
    <t>26.07.2021</t>
  </si>
  <si>
    <t>Gjergji Kotori</t>
  </si>
  <si>
    <t>05.05.2021</t>
  </si>
  <si>
    <t>15.05.2021</t>
  </si>
  <si>
    <t xml:space="preserve">Ofrim shërbimi në cilësinë e ekspertiti vlerësues të licensuar </t>
  </si>
  <si>
    <t>Brenda 10 ditëve duhet të sjell relacioninmbi vlerën e automjetit</t>
  </si>
  <si>
    <t>Blerje pajisje server San"</t>
  </si>
  <si>
    <t>17.05.2021</t>
  </si>
  <si>
    <t>25 dite nga lidhja e kontrates</t>
  </si>
  <si>
    <t xml:space="preserve"> "PC Store"</t>
  </si>
  <si>
    <t>Shërbim mirëmbajtje e faqes së internetit (ëebsite) të AMA-s për vitin 2021</t>
  </si>
  <si>
    <t>Neë vision organization (NEO)</t>
  </si>
  <si>
    <t>OJF “Rrjeti për Demokraci i Grave në Shqipëri ëDN Albania”</t>
  </si>
  <si>
    <t>Ndjekja/pjesëmarrja në grupet studimore të ITU-së që trajton çështjet rrgullatore, teknike të transmetimeve audio/audiovizive</t>
  </si>
  <si>
    <t>Universiteti Politeknik I Tiranës</t>
  </si>
  <si>
    <t>07.06.2021</t>
  </si>
  <si>
    <t>03.12.2021</t>
  </si>
  <si>
    <t>Faza I: jo përpara dt 16.08.021 jo me shume se 750,000 lek, faza II: brenda dates 03.12.2021 pas miratimit të Raportit Final  Përshkrues, raportim te shpenzimeve te kryera</t>
  </si>
  <si>
    <t>faza I: jo përpara dt 30.07.021, faza II: 15 ditë kalendarike pas miratimit të Raportit Final Financiar dhe Përshkrues</t>
  </si>
  <si>
    <t>Sesilia Shkreli</t>
  </si>
  <si>
    <t>24.05.2021</t>
  </si>
  <si>
    <t>10 dite</t>
  </si>
  <si>
    <t>5.06.2021</t>
  </si>
  <si>
    <t>New Policy Group</t>
  </si>
  <si>
    <t>Amendim kontrate</t>
  </si>
  <si>
    <t>15.10.2021</t>
  </si>
  <si>
    <t>30.06.2021</t>
  </si>
  <si>
    <t>08.11.2021</t>
  </si>
  <si>
    <t>Instituti Shqiptar i Mediave</t>
  </si>
  <si>
    <t>22.06.2021</t>
  </si>
  <si>
    <t>30.11.2021</t>
  </si>
  <si>
    <t>"Konceptimi I organizimit të fushatës së informimit, sensibilizimit dhe ndërgjegjësimit me temë Fëmijët dhe Reklamat"</t>
  </si>
  <si>
    <t>"Edukimi për median dhe informacioni nga secili dhe për secilin"</t>
  </si>
  <si>
    <t>Faza 1: jo më shumë se 450,000 lekë para datës 30.08.2021 me paraqitjen e raportit të ndërmejtëm; faza II: 15 ditë pas miratimit të Raportit Final  Përshkrues.</t>
  </si>
  <si>
    <t>"Etika e lirisë së shprehjes në programet me natyrë argëtuese dhe satirike"</t>
  </si>
  <si>
    <t>Qëndra Shqiptare për Komunikime Publike (ACPC)</t>
  </si>
  <si>
    <t>Faza 1: jo më shumë se 450,000 lekë para datës 23.08.2021 me paraqitjen e raportit të ndërmejtëm; faza II: 15 ditë pas miratimit të Raportit Final  Përshkrues.</t>
  </si>
  <si>
    <t>"Kontrate larje automjete"</t>
  </si>
  <si>
    <t>"Pastrime Silvio"</t>
  </si>
  <si>
    <t>02.07.2021</t>
  </si>
  <si>
    <t>Informacioni deri ne daten 08.07.2021</t>
  </si>
  <si>
    <t>Projekti "Vlerësimi i audiencave ndaj respektimit të Kodit të trnferimit në transmetimet audiovizive nga OSHMA-t"</t>
  </si>
  <si>
    <t>Agro-Korani</t>
  </si>
  <si>
    <t>16.12.2020</t>
  </si>
  <si>
    <t>Media si instrumentdelikat per edukimin shendetesor/Amendim kontrate</t>
  </si>
  <si>
    <t>31.07.2021/23.08.2021</t>
  </si>
  <si>
    <t>Sipas kerkesave</t>
  </si>
  <si>
    <t>Vlera e kontratës</t>
  </si>
  <si>
    <t>Kontratat</t>
  </si>
  <si>
    <t>Tipi i kontratës</t>
  </si>
  <si>
    <t>Datë</t>
  </si>
  <si>
    <t>Qiramarrje për akomodimin e sistemit për monitorimin dhe regjistrimin e shfrytëzimit të spektrit audio FM</t>
  </si>
  <si>
    <t>Afati i zbatimit</t>
  </si>
  <si>
    <t>Nr. Prot.</t>
  </si>
  <si>
    <t>AGJENCIA SHQIPTARE PER ZHVILLIMIN E INVESTIMEVE</t>
  </si>
  <si>
    <t>Qiramarrje ambienti për zyra (7 muaj)</t>
  </si>
  <si>
    <t>15.07.2020</t>
  </si>
  <si>
    <t>Shërbimi</t>
  </si>
  <si>
    <t>3 vite</t>
  </si>
  <si>
    <t>30.12.2022</t>
  </si>
  <si>
    <t>20.01.2023</t>
  </si>
  <si>
    <t>Lajthiza Invest Sh.a</t>
  </si>
  <si>
    <t>06.04.2023</t>
  </si>
  <si>
    <t>Kastrati sh.p.k</t>
  </si>
  <si>
    <t>07.04.2023</t>
  </si>
  <si>
    <t>Mall</t>
  </si>
  <si>
    <t>1 vit</t>
  </si>
  <si>
    <t>P.F. Filip Gjergjindreaj</t>
  </si>
  <si>
    <t>Firdeus Secutity sh.p.k.</t>
  </si>
  <si>
    <t>340/1</t>
  </si>
  <si>
    <t>11.05.2023</t>
  </si>
  <si>
    <t xml:space="preserve">            Juvenilja sh.p.k</t>
  </si>
  <si>
    <t>833,333 leke pa TVSH</t>
  </si>
  <si>
    <t>190/2</t>
  </si>
  <si>
    <t>953/1</t>
  </si>
  <si>
    <t>40/1</t>
  </si>
  <si>
    <t>173/8</t>
  </si>
  <si>
    <t>Lloji i Shërbimit/mallit</t>
  </si>
  <si>
    <t>Shërbim i sigurisë dhe verifikimit të objektit ku ushtron veprimtarinë AIDA me sistem alarmi</t>
  </si>
  <si>
    <t>4,583.33 lekë/muaj pa TVSH</t>
  </si>
  <si>
    <t>Furnizim me uje të pijshëm shishe 0.5 lit dhe bidona 19 lit</t>
  </si>
  <si>
    <t>100,000 lekë pa TVSH</t>
  </si>
  <si>
    <t>Nga data e nënshkrimit deri në datën 31.12.2023</t>
  </si>
  <si>
    <t>1,196,600 lekë/muaj pa TVSH</t>
  </si>
  <si>
    <t>Regjistrin e kontratave për punë/shërbime/mallra/qiramarrje për vitin 2023</t>
  </si>
  <si>
    <t>389/1</t>
  </si>
  <si>
    <t>23.06.2023</t>
  </si>
  <si>
    <t>5 vite</t>
  </si>
  <si>
    <t>7,000 lekë /muaj për automjet pa TVSH</t>
  </si>
  <si>
    <t>Furnizim me lëndë djegëse Diesel (Gazoil)</t>
  </si>
  <si>
    <t>Qiramarrje ambienti për zyra (5 muaj) (Amendim)</t>
  </si>
  <si>
    <t>Qira Për Vend Parkimi</t>
  </si>
  <si>
    <r>
      <t>1,688,750 lek</t>
    </r>
    <r>
      <rPr>
        <sz val="12"/>
        <rFont val="Calibri"/>
        <family val="2"/>
      </rPr>
      <t>ë</t>
    </r>
    <r>
      <rPr>
        <sz val="12"/>
        <rFont val="Times New Roman"/>
        <family val="1"/>
      </rPr>
      <t>/muaj pa TVSH</t>
    </r>
  </si>
  <si>
    <t>Marketing dhe reklamim sherbimi dhe produkti</t>
  </si>
  <si>
    <t>30.10.2023</t>
  </si>
  <si>
    <t>6 muaj</t>
  </si>
  <si>
    <t>100 euro/muaj me TVSH</t>
  </si>
  <si>
    <r>
      <t>Shoq</t>
    </r>
    <r>
      <rPr>
        <sz val="12"/>
        <rFont val="Calibri"/>
        <family val="2"/>
      </rPr>
      <t>ë</t>
    </r>
    <r>
      <rPr>
        <sz val="12"/>
        <rFont val="Times New Roman"/>
        <family val="1"/>
      </rPr>
      <t>ria "TCT Premium" sh.p.k.</t>
    </r>
  </si>
  <si>
    <t>Regjistrin e kontratave për punë/shërbime/mallra/qiramarrje për vitin 2024</t>
  </si>
  <si>
    <t>Qiramarrje ambienti për zyra (12 muaj) (Amendim)</t>
  </si>
  <si>
    <t>1306/4</t>
  </si>
  <si>
    <t>29.12.2023</t>
  </si>
  <si>
    <t>07.02.2024</t>
  </si>
  <si>
    <t>260/3</t>
  </si>
  <si>
    <t>Nga data e nënshkrimit deri në datën 31.12.2024</t>
  </si>
  <si>
    <t>09.02.2024</t>
  </si>
  <si>
    <t>Kastrati Residences sh.p.k</t>
  </si>
  <si>
    <t>244/6</t>
  </si>
  <si>
    <t>115/3</t>
  </si>
  <si>
    <t>19.01.2024</t>
  </si>
  <si>
    <t>Bruno Zyla PF</t>
  </si>
  <si>
    <t>650 lekë/larje për automjet  pa TVSH</t>
  </si>
  <si>
    <t>Larja e automjeteve</t>
  </si>
  <si>
    <t>13,125 lekë/muaj për automjet  pa TVSH</t>
  </si>
  <si>
    <t>99,837.40 lekë pa TVSH</t>
  </si>
  <si>
    <t>389/4</t>
  </si>
  <si>
    <t>Firdeus Security sh.p.k.</t>
  </si>
  <si>
    <t>260/5</t>
  </si>
  <si>
    <t>22.04.2024</t>
  </si>
  <si>
    <t>Nga data e nënshkrimit deri në datën 31.12.2025</t>
  </si>
  <si>
    <t>Amendim i kontratës së furnizimit me uje të pijshëm shishe 0.5 lit dhe bidona 19 lit</t>
  </si>
  <si>
    <t>99,803 lekë pa TVSH</t>
  </si>
  <si>
    <t>788/9</t>
  </si>
  <si>
    <t>1,688,750 lekë/muaj pa TVSH</t>
  </si>
  <si>
    <t>18.06.2024</t>
  </si>
  <si>
    <t>330,000 lekë pa TVSH</t>
  </si>
  <si>
    <t>Nga data e nënshkrimit deri në përfundimin e sasisë</t>
  </si>
  <si>
    <t>Blerje pajisje TIK "Blerje kompjutera"</t>
  </si>
  <si>
    <t>1529/2</t>
  </si>
  <si>
    <t>04.10.2024</t>
  </si>
  <si>
    <t>Advanced Bussines Solution sh.p.k.</t>
  </si>
  <si>
    <t>Blerje pajisje TIK "Blerje UPS"</t>
  </si>
  <si>
    <t>1529/1</t>
  </si>
  <si>
    <t>30.09.2024</t>
  </si>
  <si>
    <t>Sinteza CO sh.p.k.</t>
  </si>
  <si>
    <t>MINISTRIA E EKONOMISË, KULTURËS DHE INOVACIONIT</t>
  </si>
  <si>
    <t>32,380 lekë pa TVSH</t>
  </si>
  <si>
    <t>Brenda 30 (tridhjetë) ditëve nga nënshkrimi i kontratës</t>
  </si>
  <si>
    <t>648,000 lekë pa TVSH</t>
  </si>
  <si>
    <t>1688/6</t>
  </si>
  <si>
    <t>01.11.2024</t>
  </si>
  <si>
    <t>Daniel Marku PF</t>
  </si>
  <si>
    <t>970,000 lekë pa TVSH</t>
  </si>
  <si>
    <t>Prodhim Video Promovuese "Invest in Albania"</t>
  </si>
  <si>
    <t>Nga data e nënshkrimit deri në datën 30.11.2024</t>
  </si>
  <si>
    <t>Regjistrin e kontratave për punë/shërbime/mallra/qiramarrje për vitin 2025</t>
  </si>
  <si>
    <t>7,000 lekë/muaj pa TVSH</t>
  </si>
  <si>
    <t>2018/4</t>
  </si>
  <si>
    <t>31.12.2024</t>
  </si>
  <si>
    <t>20,000 lekë/muaj për automjet  pa TVSH</t>
  </si>
  <si>
    <t>88/6</t>
  </si>
  <si>
    <t>27.01.2025</t>
  </si>
  <si>
    <t>20.01.2025</t>
  </si>
  <si>
    <t xml:space="preserve">Mall </t>
  </si>
  <si>
    <t>118,900 lekë pa TVSH</t>
  </si>
  <si>
    <t>30/8</t>
  </si>
  <si>
    <t>Furnizimi me ujë të pijshëm për nevojat e stafit të AIDA-s</t>
  </si>
  <si>
    <t>17.01.2025</t>
  </si>
  <si>
    <t>97/4</t>
  </si>
  <si>
    <t>Veba 45 sh.p.k</t>
  </si>
  <si>
    <t>583,33 lekë/larje për automjet pa TVSH</t>
  </si>
  <si>
    <t>Sherbim moderimi dhe realizimi i nje programacioni angazhues per te gjithe pjesemarresit ne eventin Match Maker Albania</t>
  </si>
  <si>
    <t>699,500 lekë</t>
  </si>
  <si>
    <t>864/2</t>
  </si>
  <si>
    <t>21.03.2025</t>
  </si>
  <si>
    <t>Z.Jonel Kristo</t>
  </si>
  <si>
    <t>21-28 mars 2025</t>
  </si>
  <si>
    <t>Shfaqje prezantimi në Ekran Led Outdoor</t>
  </si>
  <si>
    <t>59,574 lekë për 7 ditë pa TVSH</t>
  </si>
  <si>
    <t>934/4</t>
  </si>
  <si>
    <t>OzV Marketing sh.p.k.</t>
  </si>
  <si>
    <t>Nga data 21 mars - 28 mars 2025</t>
  </si>
  <si>
    <t>1183/6</t>
  </si>
  <si>
    <t>26.05.2025</t>
  </si>
  <si>
    <t>Kastrati Energy sh.p.k</t>
  </si>
  <si>
    <t>297,902 lekë pa TVSH</t>
  </si>
  <si>
    <t>33,000 lekë pa TVSH</t>
  </si>
  <si>
    <t>1213/4</t>
  </si>
  <si>
    <t>29.05.2025</t>
  </si>
  <si>
    <t xml:space="preserve">P.F Rufti Rama </t>
  </si>
  <si>
    <t>Nga data e nënshkrimit deri në datën 31.12.2025 (prishur kontrata nga pala furnitore në 30.04.2025)</t>
  </si>
  <si>
    <t>MINISTRIA E EKONOMISË  DHE INOVACIONIT</t>
  </si>
  <si>
    <t>Regjistrin e kontratave për punë/shërbime/mallra/qiramarrje për vitin 2026</t>
  </si>
  <si>
    <t>Nga data e nënshkrimit deri në datën 31.12.2026</t>
  </si>
  <si>
    <t>Sherbim moderimi dhe realizimi i nje programacioni angazhues per te gjithe pjesemarresit ne eventin Match Maker Albania 2026</t>
  </si>
  <si>
    <t>29.04.2026</t>
  </si>
  <si>
    <t>488/2</t>
  </si>
  <si>
    <t>25.03.2026</t>
  </si>
  <si>
    <t xml:space="preserve">Kurator per eventin MatchMaker Albania 2026 </t>
  </si>
  <si>
    <t>17.02.2026</t>
  </si>
  <si>
    <t>327655 leke pa Tvsh</t>
  </si>
  <si>
    <t>118000 leke</t>
  </si>
  <si>
    <t>Z. Lirim Alia</t>
  </si>
  <si>
    <t>Shërbim</t>
  </si>
  <si>
    <t>213/3</t>
  </si>
  <si>
    <t>02.02.2026</t>
  </si>
  <si>
    <t>Nga data e nënshkrimit deri në përfundimin e eventit</t>
  </si>
  <si>
    <t xml:space="preserve">154,400  lekë pa TVSH </t>
  </si>
  <si>
    <t>Nga data e nënshkrimit deri në përfundimin e sasisë së kërkuar</t>
  </si>
  <si>
    <t xml:space="preserve">   708/7</t>
  </si>
  <si>
    <t xml:space="preserve">    282/2</t>
  </si>
  <si>
    <t xml:space="preserve">700 leke pa Tvsh per automjetin VW Golf dhe 800 leke pa Tvsh per automjetin Toyota Rav 4 per çdo larje </t>
  </si>
  <si>
    <t>P.F Rufit Rama</t>
  </si>
  <si>
    <t>500,000 leke</t>
  </si>
  <si>
    <t>274/3</t>
  </si>
  <si>
    <t>11.02.2026</t>
  </si>
  <si>
    <t>243/8</t>
  </si>
  <si>
    <t>13.02.2026</t>
  </si>
  <si>
    <t>225/7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</si>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</sst>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9"/>
      <color indexed="81"/>
      <name val="Tahoma"/>
      <family val="2"/>
    </font>
    <font>
      <sz val="12"/>
      <name val="Calibri"/>
      <family val="2"/>
    </font>
    <font>
      <b/>
      <sz val="12"/>
      <color theme="1"/>
      <name val="Times New Roman"/>
      <family val="1"/>
    </font>
    <font>
      <b/>
      <u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3" fontId="1" fillId="0" borderId="27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2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0" xfId="0" applyFont="1" applyBorder="1" applyAlignment="1">
      <alignment wrapText="1"/>
    </xf>
    <xf numFmtId="3" fontId="1" fillId="0" borderId="24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3" fontId="1" fillId="0" borderId="32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9" fillId="0" borderId="42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3" fontId="9" fillId="0" borderId="0" xfId="0" applyNumberFormat="1" applyFont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9" fillId="0" borderId="30" xfId="0" applyFont="1" applyFill="1" applyBorder="1" applyAlignment="1">
      <alignment horizontal="center" wrapText="1"/>
    </xf>
    <xf numFmtId="0" fontId="6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0" fontId="6" fillId="0" borderId="47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9" fillId="0" borderId="3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3" fontId="6" fillId="0" borderId="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0</xdr:rowOff>
    </xdr:from>
    <xdr:to>
      <xdr:col>5</xdr:col>
      <xdr:colOff>2031547</xdr:colOff>
      <xdr:row>4</xdr:row>
      <xdr:rowOff>9525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5936797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1552575</xdr:colOff>
      <xdr:row>0</xdr:row>
      <xdr:rowOff>0</xdr:rowOff>
    </xdr:from>
    <xdr:to>
      <xdr:col>1</xdr:col>
      <xdr:colOff>2498907</xdr:colOff>
      <xdr:row>6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0"/>
          <a:ext cx="946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0</xdr:rowOff>
    </xdr:from>
    <xdr:to>
      <xdr:col>5</xdr:col>
      <xdr:colOff>2031547</xdr:colOff>
      <xdr:row>4</xdr:row>
      <xdr:rowOff>28575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721235F-3C3E-44F7-B7F8-E85673B0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5936797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0</xdr:rowOff>
    </xdr:from>
    <xdr:to>
      <xdr:col>5</xdr:col>
      <xdr:colOff>2031547</xdr:colOff>
      <xdr:row>4</xdr:row>
      <xdr:rowOff>47625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7D94CB93-1C2B-40C8-B213-A91D1573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593679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2"/>
  <sheetViews>
    <sheetView topLeftCell="A31" workbookViewId="0">
      <selection activeCell="H9" sqref="H9"/>
    </sheetView>
  </sheetViews>
  <sheetFormatPr defaultRowHeight="15.75" x14ac:dyDescent="0.25"/>
  <cols>
    <col min="1" max="2" width="9.140625" style="16"/>
    <col min="3" max="3" width="37" style="16" customWidth="1"/>
    <col min="4" max="4" width="26.85546875" style="25" customWidth="1"/>
    <col min="5" max="6" width="24.5703125" style="25" customWidth="1"/>
    <col min="7" max="7" width="21.85546875" style="16" customWidth="1"/>
    <col min="8" max="8" width="22.5703125" style="16" customWidth="1"/>
    <col min="9" max="9" width="22" style="16" customWidth="1"/>
    <col min="10" max="10" width="44.85546875" style="16" customWidth="1"/>
    <col min="11" max="16384" width="9.140625" style="16"/>
  </cols>
  <sheetData>
    <row r="2" spans="2:10" x14ac:dyDescent="0.25">
      <c r="B2" s="50" t="s">
        <v>98</v>
      </c>
      <c r="C2" s="50"/>
      <c r="D2" s="51"/>
    </row>
    <row r="3" spans="2:10" ht="16.5" thickBot="1" x14ac:dyDescent="0.3"/>
    <row r="4" spans="2:10" ht="32.25" thickBot="1" x14ac:dyDescent="0.3">
      <c r="B4" s="17" t="s">
        <v>13</v>
      </c>
      <c r="C4" s="18" t="s">
        <v>0</v>
      </c>
      <c r="D4" s="19" t="s">
        <v>77</v>
      </c>
      <c r="E4" s="18" t="s">
        <v>38</v>
      </c>
      <c r="F4" s="18" t="s">
        <v>39</v>
      </c>
      <c r="G4" s="20" t="s">
        <v>1</v>
      </c>
      <c r="H4" s="19" t="s">
        <v>2</v>
      </c>
      <c r="I4" s="17" t="s">
        <v>3</v>
      </c>
      <c r="J4" s="58" t="s">
        <v>91</v>
      </c>
    </row>
    <row r="5" spans="2:10" ht="48" thickBot="1" x14ac:dyDescent="0.3">
      <c r="B5" s="78"/>
      <c r="C5" s="83" t="s">
        <v>164</v>
      </c>
      <c r="D5" s="80"/>
      <c r="E5" s="81"/>
      <c r="F5" s="79"/>
      <c r="G5" s="80"/>
      <c r="H5" s="80"/>
      <c r="I5" s="80"/>
      <c r="J5" s="82"/>
    </row>
    <row r="6" spans="2:10" ht="16.5" thickBot="1" x14ac:dyDescent="0.3">
      <c r="B6" s="78"/>
      <c r="C6" s="79"/>
      <c r="D6" s="80"/>
      <c r="E6" s="81"/>
      <c r="F6" s="79"/>
      <c r="G6" s="80"/>
      <c r="H6" s="80"/>
      <c r="I6" s="80"/>
      <c r="J6" s="82"/>
    </row>
    <row r="7" spans="2:10" ht="94.5" x14ac:dyDescent="0.25">
      <c r="B7" s="7">
        <v>1</v>
      </c>
      <c r="C7" s="3" t="s">
        <v>78</v>
      </c>
      <c r="D7" s="26" t="s">
        <v>4</v>
      </c>
      <c r="E7" s="26" t="s">
        <v>156</v>
      </c>
      <c r="F7" s="27" t="s">
        <v>45</v>
      </c>
      <c r="G7" s="8">
        <v>1000000</v>
      </c>
      <c r="H7" s="9"/>
      <c r="I7" s="53">
        <f>G7-H7</f>
        <v>1000000</v>
      </c>
      <c r="J7" s="57"/>
    </row>
    <row r="8" spans="2:10" ht="26.25" customHeight="1" x14ac:dyDescent="0.25">
      <c r="B8" s="33">
        <f>B7+1</f>
        <v>2</v>
      </c>
      <c r="C8" s="40" t="s">
        <v>34</v>
      </c>
      <c r="D8" s="5" t="s">
        <v>36</v>
      </c>
      <c r="E8" s="5" t="s">
        <v>44</v>
      </c>
      <c r="F8" s="2" t="s">
        <v>46</v>
      </c>
      <c r="G8" s="41">
        <v>861120</v>
      </c>
      <c r="H8" s="12">
        <f>200330+215280</f>
        <v>415610</v>
      </c>
      <c r="I8" s="55">
        <f>G8-H8</f>
        <v>445510</v>
      </c>
      <c r="J8" s="4"/>
    </row>
    <row r="9" spans="2:10" ht="31.5" x14ac:dyDescent="0.25">
      <c r="B9" s="33">
        <f t="shared" ref="B9:B47" si="0">B8+1</f>
        <v>3</v>
      </c>
      <c r="C9" s="6" t="s">
        <v>5</v>
      </c>
      <c r="D9" s="5" t="s">
        <v>6</v>
      </c>
      <c r="E9" s="5" t="s">
        <v>42</v>
      </c>
      <c r="F9" s="2" t="s">
        <v>46</v>
      </c>
      <c r="G9" s="38">
        <v>264884</v>
      </c>
      <c r="H9" s="13">
        <f>67528</f>
        <v>67528</v>
      </c>
      <c r="I9" s="54">
        <f t="shared" ref="I9:I21" si="1">G9-H9</f>
        <v>197356</v>
      </c>
      <c r="J9" s="4"/>
    </row>
    <row r="10" spans="2:10" ht="31.5" x14ac:dyDescent="0.25">
      <c r="B10" s="33">
        <f t="shared" si="0"/>
        <v>4</v>
      </c>
      <c r="C10" s="34" t="s">
        <v>157</v>
      </c>
      <c r="D10" s="35" t="s">
        <v>37</v>
      </c>
      <c r="E10" s="35" t="s">
        <v>42</v>
      </c>
      <c r="F10" s="28" t="s">
        <v>158</v>
      </c>
      <c r="G10" s="36">
        <v>999750</v>
      </c>
      <c r="H10" s="37"/>
      <c r="I10" s="54">
        <f t="shared" si="1"/>
        <v>999750</v>
      </c>
      <c r="J10" s="4"/>
    </row>
    <row r="11" spans="2:10" ht="31.5" x14ac:dyDescent="0.25">
      <c r="B11" s="33">
        <f t="shared" si="0"/>
        <v>5</v>
      </c>
      <c r="C11" s="6" t="s">
        <v>7</v>
      </c>
      <c r="D11" s="5" t="s">
        <v>8</v>
      </c>
      <c r="E11" s="5" t="s">
        <v>40</v>
      </c>
      <c r="F11" s="2" t="s">
        <v>46</v>
      </c>
      <c r="G11" s="38">
        <f>97200*1.2</f>
        <v>116640</v>
      </c>
      <c r="H11" s="13">
        <v>58320</v>
      </c>
      <c r="I11" s="55">
        <f t="shared" si="1"/>
        <v>58320</v>
      </c>
      <c r="J11" s="4"/>
    </row>
    <row r="12" spans="2:10" ht="31.5" x14ac:dyDescent="0.25">
      <c r="B12" s="154">
        <f t="shared" si="0"/>
        <v>6</v>
      </c>
      <c r="C12" s="34" t="s">
        <v>76</v>
      </c>
      <c r="D12" s="164" t="s">
        <v>136</v>
      </c>
      <c r="E12" s="164" t="s">
        <v>40</v>
      </c>
      <c r="F12" s="28" t="s">
        <v>41</v>
      </c>
      <c r="G12" s="158">
        <v>1000000</v>
      </c>
      <c r="H12" s="160"/>
      <c r="I12" s="162">
        <f t="shared" si="1"/>
        <v>1000000</v>
      </c>
      <c r="J12" s="156"/>
    </row>
    <row r="13" spans="2:10" x14ac:dyDescent="0.25">
      <c r="B13" s="155"/>
      <c r="C13" s="34" t="s">
        <v>137</v>
      </c>
      <c r="D13" s="165"/>
      <c r="E13" s="165"/>
      <c r="F13" s="28" t="s">
        <v>138</v>
      </c>
      <c r="G13" s="159"/>
      <c r="H13" s="161"/>
      <c r="I13" s="163"/>
      <c r="J13" s="157"/>
    </row>
    <row r="14" spans="2:10" ht="27" customHeight="1" x14ac:dyDescent="0.25">
      <c r="B14" s="33">
        <f>B12+1</f>
        <v>7</v>
      </c>
      <c r="C14" s="39" t="s">
        <v>9</v>
      </c>
      <c r="D14" s="5" t="s">
        <v>10</v>
      </c>
      <c r="E14" s="5" t="s">
        <v>47</v>
      </c>
      <c r="F14" s="2" t="s">
        <v>46</v>
      </c>
      <c r="G14" s="38">
        <f>97500*1.2</f>
        <v>117000</v>
      </c>
      <c r="H14" s="13">
        <v>68250</v>
      </c>
      <c r="I14" s="55">
        <f t="shared" si="1"/>
        <v>48750</v>
      </c>
      <c r="J14" s="4"/>
    </row>
    <row r="15" spans="2:10" ht="54.75" customHeight="1" x14ac:dyDescent="0.25">
      <c r="B15" s="33">
        <f t="shared" si="0"/>
        <v>8</v>
      </c>
      <c r="C15" s="62" t="s">
        <v>99</v>
      </c>
      <c r="D15" s="5" t="s">
        <v>67</v>
      </c>
      <c r="E15" s="5" t="s">
        <v>69</v>
      </c>
      <c r="F15" s="2" t="s">
        <v>46</v>
      </c>
      <c r="G15" s="77" t="s">
        <v>159</v>
      </c>
      <c r="H15" s="13">
        <f>8333+217056.27</f>
        <v>225389.27</v>
      </c>
      <c r="I15" s="55" t="e">
        <f t="shared" si="1"/>
        <v>#VALUE!</v>
      </c>
      <c r="J15" s="4"/>
    </row>
    <row r="16" spans="2:10" ht="42" customHeight="1" x14ac:dyDescent="0.25">
      <c r="B16" s="33">
        <f t="shared" si="0"/>
        <v>9</v>
      </c>
      <c r="C16" s="40" t="s">
        <v>100</v>
      </c>
      <c r="D16" s="5" t="s">
        <v>70</v>
      </c>
      <c r="E16" s="5" t="s">
        <v>68</v>
      </c>
      <c r="F16" s="2" t="s">
        <v>46</v>
      </c>
      <c r="G16" s="63">
        <v>84000</v>
      </c>
      <c r="H16" s="13">
        <v>15960</v>
      </c>
      <c r="I16" s="55">
        <f t="shared" si="1"/>
        <v>68040</v>
      </c>
      <c r="J16" s="4"/>
    </row>
    <row r="17" spans="2:10" ht="47.25" x14ac:dyDescent="0.25">
      <c r="B17" s="33">
        <f t="shared" si="0"/>
        <v>10</v>
      </c>
      <c r="C17" s="6" t="s">
        <v>11</v>
      </c>
      <c r="D17" s="5" t="s">
        <v>12</v>
      </c>
      <c r="E17" s="5" t="s">
        <v>48</v>
      </c>
      <c r="F17" s="2" t="s">
        <v>46</v>
      </c>
      <c r="G17" s="38">
        <f>300000*1.2</f>
        <v>360000</v>
      </c>
      <c r="H17" s="13">
        <v>150000</v>
      </c>
      <c r="I17" s="55">
        <f t="shared" si="1"/>
        <v>210000</v>
      </c>
      <c r="J17" s="4"/>
    </row>
    <row r="18" spans="2:10" ht="31.5" x14ac:dyDescent="0.25">
      <c r="B18" s="33">
        <f t="shared" si="0"/>
        <v>11</v>
      </c>
      <c r="C18" s="40" t="s">
        <v>14</v>
      </c>
      <c r="D18" s="42" t="s">
        <v>15</v>
      </c>
      <c r="E18" s="42" t="s">
        <v>49</v>
      </c>
      <c r="F18" s="43" t="s">
        <v>46</v>
      </c>
      <c r="G18" s="38">
        <f>180000*1.2</f>
        <v>216000</v>
      </c>
      <c r="H18" s="13">
        <f>13500+13500+13500+13500</f>
        <v>54000</v>
      </c>
      <c r="I18" s="55">
        <f t="shared" si="1"/>
        <v>162000</v>
      </c>
      <c r="J18" s="4"/>
    </row>
    <row r="19" spans="2:10" ht="31.5" x14ac:dyDescent="0.25">
      <c r="B19" s="33">
        <f t="shared" si="0"/>
        <v>12</v>
      </c>
      <c r="C19" s="6" t="s">
        <v>123</v>
      </c>
      <c r="D19" s="5" t="s">
        <v>16</v>
      </c>
      <c r="E19" s="5" t="s">
        <v>49</v>
      </c>
      <c r="F19" s="2" t="s">
        <v>46</v>
      </c>
      <c r="G19" s="38">
        <f>530000*1.2</f>
        <v>636000</v>
      </c>
      <c r="H19" s="13">
        <v>273549</v>
      </c>
      <c r="I19" s="55">
        <f t="shared" si="1"/>
        <v>362451</v>
      </c>
      <c r="J19" s="4"/>
    </row>
    <row r="20" spans="2:10" ht="31.5" x14ac:dyDescent="0.25">
      <c r="B20" s="33">
        <f t="shared" si="0"/>
        <v>13</v>
      </c>
      <c r="C20" s="6" t="s">
        <v>17</v>
      </c>
      <c r="D20" s="44" t="s">
        <v>15</v>
      </c>
      <c r="E20" s="44" t="s">
        <v>50</v>
      </c>
      <c r="F20" s="45" t="s">
        <v>46</v>
      </c>
      <c r="G20" s="38">
        <v>60000</v>
      </c>
      <c r="H20" s="13">
        <v>38820</v>
      </c>
      <c r="I20" s="55">
        <f t="shared" si="1"/>
        <v>21180</v>
      </c>
      <c r="J20" s="4"/>
    </row>
    <row r="21" spans="2:10" ht="63" x14ac:dyDescent="0.25">
      <c r="B21" s="33">
        <f t="shared" si="0"/>
        <v>14</v>
      </c>
      <c r="C21" s="46" t="s">
        <v>18</v>
      </c>
      <c r="D21" s="47" t="s">
        <v>19</v>
      </c>
      <c r="E21" s="47" t="s">
        <v>51</v>
      </c>
      <c r="F21" s="48" t="s">
        <v>60</v>
      </c>
      <c r="G21" s="38">
        <v>1496500</v>
      </c>
      <c r="H21" s="13">
        <v>1496500</v>
      </c>
      <c r="I21" s="55">
        <f t="shared" si="1"/>
        <v>0</v>
      </c>
      <c r="J21" s="4"/>
    </row>
    <row r="22" spans="2:10" ht="31.5" customHeight="1" x14ac:dyDescent="0.25">
      <c r="B22" s="33">
        <f t="shared" si="0"/>
        <v>15</v>
      </c>
      <c r="C22" s="6" t="s">
        <v>20</v>
      </c>
      <c r="D22" s="5" t="s">
        <v>21</v>
      </c>
      <c r="E22" s="5" t="s">
        <v>52</v>
      </c>
      <c r="F22" s="2" t="s">
        <v>46</v>
      </c>
      <c r="G22" s="38">
        <v>515496</v>
      </c>
      <c r="H22" s="76">
        <f>26006.4+26006.4+104760</f>
        <v>156772.79999999999</v>
      </c>
      <c r="I22" s="55">
        <f t="shared" ref="I22:I45" si="2">G22-H22</f>
        <v>358723.2</v>
      </c>
      <c r="J22" s="4"/>
    </row>
    <row r="23" spans="2:10" ht="47.25" x14ac:dyDescent="0.25">
      <c r="B23" s="33">
        <f t="shared" si="0"/>
        <v>16</v>
      </c>
      <c r="C23" s="6" t="s">
        <v>22</v>
      </c>
      <c r="D23" s="44" t="s">
        <v>23</v>
      </c>
      <c r="E23" s="44" t="s">
        <v>53</v>
      </c>
      <c r="F23" s="45" t="s">
        <v>46</v>
      </c>
      <c r="G23" s="38">
        <f>320000*1.2</f>
        <v>384000</v>
      </c>
      <c r="H23" s="13">
        <f>128000</f>
        <v>128000</v>
      </c>
      <c r="I23" s="55">
        <f t="shared" si="2"/>
        <v>256000</v>
      </c>
      <c r="J23" s="4"/>
    </row>
    <row r="24" spans="2:10" ht="47.25" x14ac:dyDescent="0.25">
      <c r="B24" s="33">
        <f t="shared" si="0"/>
        <v>17</v>
      </c>
      <c r="C24" s="65" t="s">
        <v>101</v>
      </c>
      <c r="D24" s="69" t="s">
        <v>102</v>
      </c>
      <c r="E24" s="5" t="s">
        <v>103</v>
      </c>
      <c r="F24" s="2" t="s">
        <v>104</v>
      </c>
      <c r="G24" s="38">
        <v>1200000</v>
      </c>
      <c r="H24" s="13">
        <v>0</v>
      </c>
      <c r="I24" s="55">
        <f t="shared" si="2"/>
        <v>1200000</v>
      </c>
      <c r="J24" s="4"/>
    </row>
    <row r="25" spans="2:10" ht="44.25" customHeight="1" x14ac:dyDescent="0.25">
      <c r="B25" s="33">
        <f t="shared" si="0"/>
        <v>18</v>
      </c>
      <c r="C25" s="64" t="s">
        <v>24</v>
      </c>
      <c r="D25" s="42" t="s">
        <v>25</v>
      </c>
      <c r="E25" s="42" t="s">
        <v>54</v>
      </c>
      <c r="F25" s="49" t="s">
        <v>55</v>
      </c>
      <c r="G25" s="36">
        <v>702000</v>
      </c>
      <c r="H25" s="13">
        <v>702000</v>
      </c>
      <c r="I25" s="55">
        <f t="shared" si="2"/>
        <v>0</v>
      </c>
      <c r="J25" s="4"/>
    </row>
    <row r="26" spans="2:10" ht="47.25" x14ac:dyDescent="0.25">
      <c r="B26" s="33">
        <f t="shared" si="0"/>
        <v>19</v>
      </c>
      <c r="C26" s="6" t="s">
        <v>26</v>
      </c>
      <c r="D26" s="5" t="s">
        <v>12</v>
      </c>
      <c r="E26" s="5" t="s">
        <v>54</v>
      </c>
      <c r="F26" s="2" t="s">
        <v>46</v>
      </c>
      <c r="G26" s="38">
        <f>177000*1.2</f>
        <v>212400</v>
      </c>
      <c r="H26" s="13">
        <v>70800</v>
      </c>
      <c r="I26" s="55">
        <f t="shared" si="2"/>
        <v>141600</v>
      </c>
      <c r="J26" s="4"/>
    </row>
    <row r="27" spans="2:10" ht="47.25" x14ac:dyDescent="0.25">
      <c r="B27" s="33">
        <f t="shared" si="0"/>
        <v>20</v>
      </c>
      <c r="C27" s="6" t="s">
        <v>27</v>
      </c>
      <c r="D27" s="5" t="s">
        <v>12</v>
      </c>
      <c r="E27" s="5" t="s">
        <v>56</v>
      </c>
      <c r="F27" s="49" t="s">
        <v>66</v>
      </c>
      <c r="G27" s="38">
        <f>750000*1.2</f>
        <v>900000</v>
      </c>
      <c r="H27" s="13">
        <v>900000</v>
      </c>
      <c r="I27" s="55">
        <f t="shared" si="2"/>
        <v>0</v>
      </c>
      <c r="J27" s="4"/>
    </row>
    <row r="28" spans="2:10" ht="47.25" x14ac:dyDescent="0.25">
      <c r="B28" s="33">
        <f t="shared" si="0"/>
        <v>21</v>
      </c>
      <c r="C28" s="6" t="s">
        <v>28</v>
      </c>
      <c r="D28" s="5" t="s">
        <v>29</v>
      </c>
      <c r="E28" s="5" t="s">
        <v>57</v>
      </c>
      <c r="F28" s="2" t="s">
        <v>46</v>
      </c>
      <c r="G28" s="38">
        <f>648000*1.2</f>
        <v>777600</v>
      </c>
      <c r="H28" s="13">
        <f>70690.48+70690.48+70690.48+70690.48+70690.48</f>
        <v>353452.39999999997</v>
      </c>
      <c r="I28" s="55">
        <f t="shared" si="2"/>
        <v>424147.60000000003</v>
      </c>
      <c r="J28" s="4"/>
    </row>
    <row r="29" spans="2:10" ht="47.25" x14ac:dyDescent="0.25">
      <c r="B29" s="33">
        <f t="shared" si="0"/>
        <v>22</v>
      </c>
      <c r="C29" s="1" t="s">
        <v>30</v>
      </c>
      <c r="D29" s="29" t="s">
        <v>31</v>
      </c>
      <c r="E29" s="29" t="s">
        <v>58</v>
      </c>
      <c r="F29" s="30" t="s">
        <v>61</v>
      </c>
      <c r="G29" s="10">
        <f>469800*1.2</f>
        <v>563760</v>
      </c>
      <c r="H29" s="11">
        <v>563760</v>
      </c>
      <c r="I29" s="56">
        <f t="shared" si="2"/>
        <v>0</v>
      </c>
      <c r="J29" s="4"/>
    </row>
    <row r="30" spans="2:10" ht="31.5" x14ac:dyDescent="0.25">
      <c r="B30" s="33">
        <f t="shared" si="0"/>
        <v>23</v>
      </c>
      <c r="C30" s="4" t="s">
        <v>32</v>
      </c>
      <c r="D30" s="31" t="s">
        <v>33</v>
      </c>
      <c r="E30" s="31" t="s">
        <v>58</v>
      </c>
      <c r="F30" s="30" t="s">
        <v>59</v>
      </c>
      <c r="G30" s="10">
        <v>1500000</v>
      </c>
      <c r="H30" s="11"/>
      <c r="I30" s="56">
        <f t="shared" si="2"/>
        <v>1500000</v>
      </c>
      <c r="J30" s="4"/>
    </row>
    <row r="31" spans="2:10" ht="47.25" x14ac:dyDescent="0.25">
      <c r="B31" s="33">
        <f t="shared" si="0"/>
        <v>24</v>
      </c>
      <c r="C31" s="1" t="s">
        <v>105</v>
      </c>
      <c r="D31" s="31" t="s">
        <v>79</v>
      </c>
      <c r="E31" s="32" t="s">
        <v>80</v>
      </c>
      <c r="F31" s="32" t="s">
        <v>81</v>
      </c>
      <c r="G31" s="10">
        <v>2000000</v>
      </c>
      <c r="H31" s="11">
        <v>800000</v>
      </c>
      <c r="I31" s="56">
        <f t="shared" si="2"/>
        <v>1200000</v>
      </c>
      <c r="J31" s="4"/>
    </row>
    <row r="32" spans="2:10" ht="63" x14ac:dyDescent="0.25">
      <c r="B32" s="33">
        <f t="shared" si="0"/>
        <v>25</v>
      </c>
      <c r="C32" s="1" t="s">
        <v>106</v>
      </c>
      <c r="D32" s="31" t="s">
        <v>124</v>
      </c>
      <c r="E32" s="32" t="s">
        <v>82</v>
      </c>
      <c r="F32" s="32" t="s">
        <v>84</v>
      </c>
      <c r="G32" s="10">
        <v>1200000</v>
      </c>
      <c r="H32" s="11">
        <f>480000</f>
        <v>480000</v>
      </c>
      <c r="I32" s="56">
        <f t="shared" si="2"/>
        <v>720000</v>
      </c>
      <c r="J32" s="4"/>
    </row>
    <row r="33" spans="2:10" ht="31.5" x14ac:dyDescent="0.25">
      <c r="B33" s="33">
        <f t="shared" si="0"/>
        <v>26</v>
      </c>
      <c r="C33" s="1" t="s">
        <v>87</v>
      </c>
      <c r="D33" s="31" t="s">
        <v>155</v>
      </c>
      <c r="E33" s="32" t="s">
        <v>85</v>
      </c>
      <c r="F33" s="32" t="s">
        <v>86</v>
      </c>
      <c r="G33" s="10">
        <f>653040-G34</f>
        <v>32640</v>
      </c>
      <c r="H33" s="11">
        <f>G33</f>
        <v>32640</v>
      </c>
      <c r="I33" s="56">
        <f t="shared" si="2"/>
        <v>0</v>
      </c>
      <c r="J33" s="4"/>
    </row>
    <row r="34" spans="2:10" x14ac:dyDescent="0.25">
      <c r="B34" s="33">
        <f t="shared" si="0"/>
        <v>27</v>
      </c>
      <c r="C34" s="4" t="s">
        <v>62</v>
      </c>
      <c r="D34" s="31" t="s">
        <v>63</v>
      </c>
      <c r="E34" s="32" t="s">
        <v>64</v>
      </c>
      <c r="F34" s="32" t="s">
        <v>65</v>
      </c>
      <c r="G34" s="14">
        <v>620400</v>
      </c>
      <c r="H34" s="11">
        <v>620400</v>
      </c>
      <c r="I34" s="56">
        <f t="shared" si="2"/>
        <v>0</v>
      </c>
      <c r="J34" s="4"/>
    </row>
    <row r="35" spans="2:10" ht="63" x14ac:dyDescent="0.25">
      <c r="B35" s="33">
        <f t="shared" si="0"/>
        <v>28</v>
      </c>
      <c r="C35" s="1" t="s">
        <v>154</v>
      </c>
      <c r="D35" s="31" t="s">
        <v>83</v>
      </c>
      <c r="E35" s="31" t="s">
        <v>71</v>
      </c>
      <c r="F35" s="31" t="s">
        <v>72</v>
      </c>
      <c r="G35" s="14">
        <v>800000</v>
      </c>
      <c r="H35" s="15">
        <f>360000+440000</f>
        <v>800000</v>
      </c>
      <c r="I35" s="56">
        <f t="shared" si="2"/>
        <v>0</v>
      </c>
      <c r="J35" s="4"/>
    </row>
    <row r="36" spans="2:10" x14ac:dyDescent="0.25">
      <c r="B36" s="33">
        <f t="shared" si="0"/>
        <v>29</v>
      </c>
      <c r="C36" s="52" t="s">
        <v>107</v>
      </c>
      <c r="D36" s="32" t="s">
        <v>75</v>
      </c>
      <c r="E36" s="32" t="s">
        <v>73</v>
      </c>
      <c r="F36" s="32" t="s">
        <v>74</v>
      </c>
      <c r="G36" s="14">
        <v>594000</v>
      </c>
      <c r="H36" s="11">
        <v>594000</v>
      </c>
      <c r="I36" s="56">
        <f t="shared" si="2"/>
        <v>0</v>
      </c>
      <c r="J36" s="4" t="s">
        <v>97</v>
      </c>
    </row>
    <row r="37" spans="2:10" ht="54.75" customHeight="1" x14ac:dyDescent="0.25">
      <c r="B37" s="33">
        <f t="shared" si="0"/>
        <v>30</v>
      </c>
      <c r="C37" s="1" t="s">
        <v>96</v>
      </c>
      <c r="D37" s="31" t="s">
        <v>88</v>
      </c>
      <c r="E37" s="31" t="s">
        <v>89</v>
      </c>
      <c r="F37" s="31" t="s">
        <v>90</v>
      </c>
      <c r="G37" s="14">
        <v>1000000</v>
      </c>
      <c r="H37" s="11">
        <v>0</v>
      </c>
      <c r="I37" s="60">
        <f t="shared" si="2"/>
        <v>1000000</v>
      </c>
      <c r="J37" s="1" t="s">
        <v>131</v>
      </c>
    </row>
    <row r="38" spans="2:10" ht="66.75" customHeight="1" x14ac:dyDescent="0.25">
      <c r="B38" s="33">
        <f t="shared" si="0"/>
        <v>31</v>
      </c>
      <c r="C38" s="1" t="s">
        <v>92</v>
      </c>
      <c r="D38" s="31" t="s">
        <v>93</v>
      </c>
      <c r="E38" s="31" t="s">
        <v>94</v>
      </c>
      <c r="F38" s="31" t="s">
        <v>95</v>
      </c>
      <c r="G38" s="14">
        <v>3576000</v>
      </c>
      <c r="H38" s="11">
        <v>3576000</v>
      </c>
      <c r="I38" s="66">
        <f t="shared" si="2"/>
        <v>0</v>
      </c>
      <c r="J38" s="1"/>
    </row>
    <row r="39" spans="2:10" ht="51.75" customHeight="1" x14ac:dyDescent="0.25">
      <c r="B39" s="33">
        <f t="shared" si="0"/>
        <v>32</v>
      </c>
      <c r="C39" s="65" t="s">
        <v>108</v>
      </c>
      <c r="D39" s="29" t="s">
        <v>109</v>
      </c>
      <c r="E39" s="32" t="s">
        <v>111</v>
      </c>
      <c r="F39" s="32" t="s">
        <v>113</v>
      </c>
      <c r="G39" s="67">
        <v>800000</v>
      </c>
      <c r="H39" s="61">
        <v>800000</v>
      </c>
      <c r="I39" s="68">
        <f t="shared" si="2"/>
        <v>0</v>
      </c>
      <c r="J39" s="1"/>
    </row>
    <row r="40" spans="2:10" ht="66.75" customHeight="1" x14ac:dyDescent="0.25">
      <c r="B40" s="33">
        <f t="shared" si="0"/>
        <v>33</v>
      </c>
      <c r="C40" s="65" t="s">
        <v>110</v>
      </c>
      <c r="D40" s="31" t="s">
        <v>125</v>
      </c>
      <c r="E40" s="32" t="s">
        <v>111</v>
      </c>
      <c r="F40" s="32" t="s">
        <v>112</v>
      </c>
      <c r="G40" s="67">
        <v>896000</v>
      </c>
      <c r="H40" s="61">
        <v>180616</v>
      </c>
      <c r="I40" s="68">
        <f>G40-H40</f>
        <v>715384</v>
      </c>
      <c r="J40" s="1"/>
    </row>
    <row r="41" spans="2:10" ht="36.75" customHeight="1" x14ac:dyDescent="0.25">
      <c r="B41" s="33">
        <f t="shared" si="0"/>
        <v>34</v>
      </c>
      <c r="C41" s="65" t="s">
        <v>117</v>
      </c>
      <c r="D41" s="31" t="s">
        <v>114</v>
      </c>
      <c r="E41" s="31" t="s">
        <v>115</v>
      </c>
      <c r="F41" s="31" t="s">
        <v>116</v>
      </c>
      <c r="G41" s="14">
        <v>48000</v>
      </c>
      <c r="H41" s="11">
        <v>48000</v>
      </c>
      <c r="I41" s="66">
        <f t="shared" si="2"/>
        <v>0</v>
      </c>
      <c r="J41" s="1" t="s">
        <v>118</v>
      </c>
    </row>
    <row r="42" spans="2:10" ht="36.75" customHeight="1" x14ac:dyDescent="0.25">
      <c r="B42" s="33">
        <f t="shared" si="0"/>
        <v>35</v>
      </c>
      <c r="C42" s="65" t="s">
        <v>119</v>
      </c>
      <c r="D42" s="31" t="s">
        <v>122</v>
      </c>
      <c r="E42" s="31" t="s">
        <v>120</v>
      </c>
      <c r="F42" s="31"/>
      <c r="G42" s="14">
        <v>3124680</v>
      </c>
      <c r="H42" s="11">
        <v>3124680</v>
      </c>
      <c r="I42" s="66">
        <f t="shared" si="2"/>
        <v>0</v>
      </c>
      <c r="J42" s="1" t="s">
        <v>121</v>
      </c>
    </row>
    <row r="43" spans="2:10" ht="65.25" customHeight="1" x14ac:dyDescent="0.25">
      <c r="B43" s="33">
        <f t="shared" si="0"/>
        <v>36</v>
      </c>
      <c r="C43" s="65" t="s">
        <v>126</v>
      </c>
      <c r="D43" s="31" t="s">
        <v>127</v>
      </c>
      <c r="E43" s="31" t="s">
        <v>128</v>
      </c>
      <c r="F43" s="31" t="s">
        <v>129</v>
      </c>
      <c r="G43" s="14">
        <v>1500000</v>
      </c>
      <c r="H43" s="11"/>
      <c r="I43" s="66">
        <f t="shared" si="2"/>
        <v>1500000</v>
      </c>
      <c r="J43" s="1" t="s">
        <v>130</v>
      </c>
    </row>
    <row r="44" spans="2:10" ht="65.25" customHeight="1" x14ac:dyDescent="0.25">
      <c r="B44" s="33">
        <f t="shared" si="0"/>
        <v>37</v>
      </c>
      <c r="C44" s="70" t="s">
        <v>144</v>
      </c>
      <c r="D44" s="32" t="s">
        <v>132</v>
      </c>
      <c r="E44" s="32" t="s">
        <v>133</v>
      </c>
      <c r="F44" s="32" t="s">
        <v>135</v>
      </c>
      <c r="G44" s="71">
        <v>60000</v>
      </c>
      <c r="H44" s="11">
        <v>60000</v>
      </c>
      <c r="I44" s="68">
        <f t="shared" si="2"/>
        <v>0</v>
      </c>
      <c r="J44" s="52" t="s">
        <v>134</v>
      </c>
    </row>
    <row r="45" spans="2:10" ht="68.25" customHeight="1" x14ac:dyDescent="0.25">
      <c r="B45" s="33">
        <f t="shared" si="0"/>
        <v>38</v>
      </c>
      <c r="C45" s="30" t="s">
        <v>145</v>
      </c>
      <c r="D45" s="31" t="s">
        <v>141</v>
      </c>
      <c r="E45" s="31" t="s">
        <v>142</v>
      </c>
      <c r="F45" s="31" t="s">
        <v>143</v>
      </c>
      <c r="G45" s="72">
        <v>1000000</v>
      </c>
      <c r="H45" s="11"/>
      <c r="I45" s="68">
        <f t="shared" si="2"/>
        <v>1000000</v>
      </c>
      <c r="J45" s="1" t="s">
        <v>146</v>
      </c>
    </row>
    <row r="46" spans="2:10" ht="66.75" customHeight="1" x14ac:dyDescent="0.25">
      <c r="B46" s="33">
        <f t="shared" si="0"/>
        <v>39</v>
      </c>
      <c r="C46" s="30" t="s">
        <v>147</v>
      </c>
      <c r="D46" s="31" t="s">
        <v>148</v>
      </c>
      <c r="E46" s="31" t="s">
        <v>139</v>
      </c>
      <c r="F46" s="31" t="s">
        <v>140</v>
      </c>
      <c r="G46" s="72">
        <v>1000000</v>
      </c>
      <c r="H46" s="11"/>
      <c r="I46" s="68">
        <f t="shared" ref="I46:I47" si="3">G46-H46</f>
        <v>1000000</v>
      </c>
      <c r="J46" s="1" t="s">
        <v>149</v>
      </c>
    </row>
    <row r="47" spans="2:10" ht="66.75" customHeight="1" thickBot="1" x14ac:dyDescent="0.3">
      <c r="B47" s="33">
        <f t="shared" si="0"/>
        <v>40</v>
      </c>
      <c r="C47" s="30" t="s">
        <v>150</v>
      </c>
      <c r="D47" s="73" t="s">
        <v>151</v>
      </c>
      <c r="E47" s="73" t="s">
        <v>152</v>
      </c>
      <c r="F47" s="73" t="s">
        <v>43</v>
      </c>
      <c r="G47" s="74">
        <v>43200</v>
      </c>
      <c r="H47" s="11"/>
      <c r="I47" s="68">
        <f t="shared" si="3"/>
        <v>43200</v>
      </c>
      <c r="J47" s="75"/>
    </row>
    <row r="48" spans="2:10" ht="16.5" thickBot="1" x14ac:dyDescent="0.3">
      <c r="B48" s="21"/>
      <c r="C48" s="152" t="s">
        <v>35</v>
      </c>
      <c r="D48" s="153"/>
      <c r="E48" s="22"/>
      <c r="F48" s="22"/>
      <c r="G48" s="23">
        <f>SUM(G7:G47)</f>
        <v>32262070</v>
      </c>
      <c r="H48" s="23">
        <f>SUM(H7:H47)</f>
        <v>16855047.469999999</v>
      </c>
      <c r="I48" s="23" t="e">
        <f>SUM(I7:I47)</f>
        <v>#VALUE!</v>
      </c>
      <c r="J48" s="59"/>
    </row>
    <row r="49" spans="3:9" x14ac:dyDescent="0.25">
      <c r="G49" s="24"/>
      <c r="H49" s="24"/>
      <c r="I49" s="24"/>
    </row>
    <row r="50" spans="3:9" x14ac:dyDescent="0.25">
      <c r="C50" s="16" t="s">
        <v>153</v>
      </c>
      <c r="G50" s="24"/>
      <c r="H50" s="24"/>
      <c r="I50" s="24"/>
    </row>
    <row r="51" spans="3:9" x14ac:dyDescent="0.25">
      <c r="G51" s="24"/>
      <c r="H51" s="24"/>
      <c r="I51" s="24"/>
    </row>
    <row r="52" spans="3:9" x14ac:dyDescent="0.25">
      <c r="G52" s="24"/>
      <c r="H52" s="24"/>
      <c r="I52" s="24"/>
    </row>
  </sheetData>
  <mergeCells count="8">
    <mergeCell ref="C48:D48"/>
    <mergeCell ref="B12:B13"/>
    <mergeCell ref="J12:J13"/>
    <mergeCell ref="G12:G13"/>
    <mergeCell ref="H12:H13"/>
    <mergeCell ref="I12:I13"/>
    <mergeCell ref="E12:E13"/>
    <mergeCell ref="D12:D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workbookViewId="0">
      <selection activeCell="F8" sqref="F8"/>
    </sheetView>
  </sheetViews>
  <sheetFormatPr defaultRowHeight="15.75" x14ac:dyDescent="0.25"/>
  <cols>
    <col min="1" max="1" width="6.85546875" style="84" customWidth="1"/>
    <col min="2" max="2" width="38" style="86" customWidth="1"/>
    <col min="3" max="3" width="33.7109375" style="87" customWidth="1"/>
    <col min="4" max="4" width="12.42578125" style="86" customWidth="1"/>
    <col min="5" max="5" width="14.140625" style="87" customWidth="1"/>
    <col min="6" max="6" width="30.42578125" style="86" customWidth="1"/>
    <col min="7" max="7" width="20.28515625" style="87" customWidth="1"/>
    <col min="8" max="8" width="23.5703125" style="87" customWidth="1"/>
    <col min="9" max="16384" width="9.140625" style="86"/>
  </cols>
  <sheetData>
    <row r="1" spans="1:8" s="85" customFormat="1" x14ac:dyDescent="0.25">
      <c r="A1" s="166" t="s">
        <v>167</v>
      </c>
      <c r="B1" s="166"/>
      <c r="C1" s="166"/>
      <c r="D1" s="166"/>
      <c r="E1" s="166"/>
      <c r="F1" s="166"/>
      <c r="G1" s="166"/>
      <c r="H1" s="166"/>
    </row>
    <row r="2" spans="1:8" s="85" customFormat="1" ht="16.5" thickBot="1" x14ac:dyDescent="0.3">
      <c r="A2" s="167" t="s">
        <v>197</v>
      </c>
      <c r="B2" s="167"/>
      <c r="C2" s="167"/>
      <c r="D2" s="167"/>
      <c r="E2" s="167"/>
      <c r="F2" s="167"/>
      <c r="G2" s="167"/>
      <c r="H2" s="167"/>
    </row>
    <row r="3" spans="1:8" s="85" customFormat="1" ht="15.75" customHeight="1" x14ac:dyDescent="0.25">
      <c r="A3" s="170" t="s">
        <v>13</v>
      </c>
      <c r="B3" s="172" t="s">
        <v>190</v>
      </c>
      <c r="C3" s="174" t="s">
        <v>160</v>
      </c>
      <c r="D3" s="172" t="s">
        <v>161</v>
      </c>
      <c r="E3" s="172"/>
      <c r="F3" s="172"/>
      <c r="G3" s="172" t="s">
        <v>162</v>
      </c>
      <c r="H3" s="168" t="s">
        <v>165</v>
      </c>
    </row>
    <row r="4" spans="1:8" s="85" customFormat="1" ht="16.5" thickBot="1" x14ac:dyDescent="0.3">
      <c r="A4" s="171"/>
      <c r="B4" s="173"/>
      <c r="C4" s="175"/>
      <c r="D4" s="102" t="s">
        <v>166</v>
      </c>
      <c r="E4" s="102" t="s">
        <v>163</v>
      </c>
      <c r="F4" s="102" t="s">
        <v>77</v>
      </c>
      <c r="G4" s="173"/>
      <c r="H4" s="169"/>
    </row>
    <row r="5" spans="1:8" s="88" customFormat="1" ht="24.95" customHeight="1" x14ac:dyDescent="0.25">
      <c r="A5" s="96">
        <v>1</v>
      </c>
      <c r="B5" s="99" t="s">
        <v>168</v>
      </c>
      <c r="C5" s="97" t="s">
        <v>196</v>
      </c>
      <c r="D5" s="98" t="s">
        <v>186</v>
      </c>
      <c r="E5" s="98" t="s">
        <v>169</v>
      </c>
      <c r="F5" s="99" t="s">
        <v>180</v>
      </c>
      <c r="G5" s="98" t="s">
        <v>170</v>
      </c>
      <c r="H5" s="100" t="s">
        <v>171</v>
      </c>
    </row>
    <row r="6" spans="1:8" s="88" customFormat="1" ht="47.25" customHeight="1" x14ac:dyDescent="0.25">
      <c r="A6" s="92">
        <v>2</v>
      </c>
      <c r="B6" s="103" t="s">
        <v>191</v>
      </c>
      <c r="C6" s="90" t="s">
        <v>192</v>
      </c>
      <c r="D6" s="89" t="s">
        <v>187</v>
      </c>
      <c r="E6" s="89" t="s">
        <v>172</v>
      </c>
      <c r="F6" s="91" t="s">
        <v>181</v>
      </c>
      <c r="G6" s="89" t="s">
        <v>170</v>
      </c>
      <c r="H6" s="93" t="s">
        <v>179</v>
      </c>
    </row>
    <row r="7" spans="1:8" s="88" customFormat="1" ht="36" customHeight="1" x14ac:dyDescent="0.25">
      <c r="A7" s="92">
        <v>3</v>
      </c>
      <c r="B7" s="103" t="s">
        <v>193</v>
      </c>
      <c r="C7" s="90" t="s">
        <v>194</v>
      </c>
      <c r="D7" s="89" t="s">
        <v>188</v>
      </c>
      <c r="E7" s="89" t="s">
        <v>173</v>
      </c>
      <c r="F7" s="91" t="s">
        <v>174</v>
      </c>
      <c r="G7" s="89" t="s">
        <v>178</v>
      </c>
      <c r="H7" s="93" t="s">
        <v>179</v>
      </c>
    </row>
    <row r="8" spans="1:8" s="88" customFormat="1" ht="34.5" customHeight="1" x14ac:dyDescent="0.25">
      <c r="A8" s="92">
        <v>4</v>
      </c>
      <c r="B8" s="91" t="s">
        <v>202</v>
      </c>
      <c r="C8" s="90" t="s">
        <v>185</v>
      </c>
      <c r="D8" s="89" t="s">
        <v>189</v>
      </c>
      <c r="E8" s="89" t="s">
        <v>175</v>
      </c>
      <c r="F8" s="91" t="s">
        <v>176</v>
      </c>
      <c r="G8" s="89" t="s">
        <v>178</v>
      </c>
      <c r="H8" s="93" t="s">
        <v>177</v>
      </c>
    </row>
    <row r="9" spans="1:8" ht="53.25" customHeight="1" x14ac:dyDescent="0.25">
      <c r="A9" s="101">
        <v>5</v>
      </c>
      <c r="B9" s="94" t="s">
        <v>204</v>
      </c>
      <c r="C9" s="89" t="s">
        <v>201</v>
      </c>
      <c r="D9" s="94" t="s">
        <v>182</v>
      </c>
      <c r="E9" s="94" t="s">
        <v>183</v>
      </c>
      <c r="F9" s="95" t="s">
        <v>184</v>
      </c>
      <c r="G9" s="94" t="s">
        <v>170</v>
      </c>
      <c r="H9" s="93" t="s">
        <v>195</v>
      </c>
    </row>
    <row r="10" spans="1:8" ht="39" customHeight="1" x14ac:dyDescent="0.25">
      <c r="A10" s="101">
        <v>6</v>
      </c>
      <c r="B10" s="112" t="s">
        <v>203</v>
      </c>
      <c r="C10" s="113" t="s">
        <v>205</v>
      </c>
      <c r="D10" s="104" t="s">
        <v>198</v>
      </c>
      <c r="E10" s="104" t="s">
        <v>199</v>
      </c>
      <c r="F10" s="112" t="s">
        <v>180</v>
      </c>
      <c r="G10" s="105" t="s">
        <v>170</v>
      </c>
      <c r="H10" s="114" t="s">
        <v>200</v>
      </c>
    </row>
    <row r="11" spans="1:8" ht="31.5" x14ac:dyDescent="0.25">
      <c r="A11" s="116">
        <v>7</v>
      </c>
      <c r="B11" s="115" t="s">
        <v>206</v>
      </c>
      <c r="C11" s="94" t="s">
        <v>209</v>
      </c>
      <c r="D11" s="94">
        <v>931</v>
      </c>
      <c r="E11" s="94" t="s">
        <v>207</v>
      </c>
      <c r="F11" s="95" t="s">
        <v>210</v>
      </c>
      <c r="G11" s="89" t="s">
        <v>170</v>
      </c>
      <c r="H11" s="94" t="s">
        <v>208</v>
      </c>
    </row>
    <row r="12" spans="1:8" x14ac:dyDescent="0.25">
      <c r="A12" s="106"/>
      <c r="B12" s="110"/>
      <c r="C12" s="108"/>
      <c r="D12" s="111"/>
      <c r="E12" s="111"/>
      <c r="F12" s="107"/>
      <c r="G12" s="109"/>
      <c r="H12" s="109"/>
    </row>
    <row r="13" spans="1:8" x14ac:dyDescent="0.25">
      <c r="A13" s="109"/>
      <c r="B13" s="110"/>
      <c r="C13" s="110"/>
      <c r="D13" s="109"/>
      <c r="E13" s="109"/>
      <c r="F13" s="107"/>
      <c r="G13" s="109"/>
      <c r="H13" s="109"/>
    </row>
    <row r="14" spans="1:8" x14ac:dyDescent="0.25">
      <c r="A14" s="109"/>
      <c r="B14" s="110"/>
      <c r="C14" s="110"/>
      <c r="D14" s="109"/>
      <c r="E14" s="109"/>
      <c r="F14" s="107"/>
      <c r="G14" s="109"/>
      <c r="H14" s="109"/>
    </row>
    <row r="15" spans="1:8" x14ac:dyDescent="0.25">
      <c r="A15" s="106"/>
      <c r="B15" s="106"/>
      <c r="C15" s="109"/>
      <c r="D15" s="106"/>
      <c r="E15" s="106"/>
      <c r="F15" s="106"/>
      <c r="G15" s="106"/>
      <c r="H15" s="109"/>
    </row>
    <row r="16" spans="1:8" x14ac:dyDescent="0.25">
      <c r="A16" s="106"/>
      <c r="B16" s="106"/>
      <c r="C16" s="109"/>
      <c r="D16" s="106"/>
      <c r="E16" s="106"/>
      <c r="F16" s="106"/>
      <c r="G16" s="106"/>
      <c r="H16" s="109"/>
    </row>
  </sheetData>
  <mergeCells count="8">
    <mergeCell ref="A1:H1"/>
    <mergeCell ref="A2:H2"/>
    <mergeCell ref="H3:H4"/>
    <mergeCell ref="A3:A4"/>
    <mergeCell ref="B3:B4"/>
    <mergeCell ref="C3:C4"/>
    <mergeCell ref="D3:F3"/>
    <mergeCell ref="G3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G19"/>
  <sheetViews>
    <sheetView topLeftCell="A5" workbookViewId="0">
      <selection activeCell="H16" sqref="H16"/>
    </sheetView>
  </sheetViews>
  <sheetFormatPr defaultRowHeight="15.75" x14ac:dyDescent="0.25"/>
  <cols>
    <col min="1" max="1" width="9.140625" style="124"/>
    <col min="2" max="2" width="42.28515625" style="124" customWidth="1"/>
    <col min="3" max="3" width="32.140625" style="124" customWidth="1"/>
    <col min="4" max="4" width="9.28515625" style="124" bestFit="1" customWidth="1"/>
    <col min="5" max="5" width="12.7109375" style="124" customWidth="1"/>
    <col min="6" max="6" width="34.42578125" style="124" customWidth="1"/>
    <col min="7" max="7" width="17.5703125" style="124" customWidth="1"/>
    <col min="8" max="8" width="27.5703125" style="124" customWidth="1"/>
    <col min="9" max="16384" width="9.140625" style="124"/>
  </cols>
  <sheetData>
    <row r="3" spans="1:33" x14ac:dyDescent="0.25"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AF3" s="125"/>
      <c r="AG3" s="125"/>
    </row>
    <row r="4" spans="1:33" x14ac:dyDescent="0.25"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AF4" s="125"/>
      <c r="AG4" s="125"/>
    </row>
    <row r="5" spans="1:33" s="126" customFormat="1" ht="18.75" x14ac:dyDescent="0.3">
      <c r="A5" s="176" t="s">
        <v>248</v>
      </c>
      <c r="B5" s="176"/>
      <c r="C5" s="176"/>
      <c r="D5" s="176"/>
      <c r="E5" s="176"/>
      <c r="F5" s="176"/>
      <c r="G5" s="176"/>
      <c r="H5" s="176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s="126" customFormat="1" ht="18.75" x14ac:dyDescent="0.3">
      <c r="A6" s="177" t="s">
        <v>167</v>
      </c>
      <c r="B6" s="177"/>
      <c r="C6" s="177"/>
      <c r="D6" s="177"/>
      <c r="E6" s="177"/>
      <c r="F6" s="177"/>
      <c r="G6" s="177"/>
      <c r="H6" s="177"/>
    </row>
    <row r="7" spans="1:33" s="126" customFormat="1" ht="19.5" thickBot="1" x14ac:dyDescent="0.35">
      <c r="A7" s="178" t="s">
        <v>211</v>
      </c>
      <c r="B7" s="178"/>
      <c r="C7" s="178"/>
      <c r="D7" s="178"/>
      <c r="E7" s="178"/>
      <c r="F7" s="178"/>
      <c r="G7" s="178"/>
      <c r="H7" s="178"/>
    </row>
    <row r="8" spans="1:33" x14ac:dyDescent="0.25">
      <c r="A8" s="170" t="s">
        <v>13</v>
      </c>
      <c r="B8" s="172" t="s">
        <v>190</v>
      </c>
      <c r="C8" s="174" t="s">
        <v>160</v>
      </c>
      <c r="D8" s="172" t="s">
        <v>161</v>
      </c>
      <c r="E8" s="172"/>
      <c r="F8" s="172"/>
      <c r="G8" s="172" t="s">
        <v>162</v>
      </c>
      <c r="H8" s="168" t="s">
        <v>165</v>
      </c>
    </row>
    <row r="9" spans="1:33" x14ac:dyDescent="0.25">
      <c r="A9" s="179"/>
      <c r="B9" s="180"/>
      <c r="C9" s="181"/>
      <c r="D9" s="128" t="s">
        <v>166</v>
      </c>
      <c r="E9" s="128" t="s">
        <v>163</v>
      </c>
      <c r="F9" s="128" t="s">
        <v>77</v>
      </c>
      <c r="G9" s="180"/>
      <c r="H9" s="182"/>
    </row>
    <row r="10" spans="1:33" ht="31.5" x14ac:dyDescent="0.25">
      <c r="A10" s="101">
        <v>1</v>
      </c>
      <c r="B10" s="118" t="s">
        <v>212</v>
      </c>
      <c r="C10" s="129" t="s">
        <v>236</v>
      </c>
      <c r="D10" s="130" t="s">
        <v>228</v>
      </c>
      <c r="E10" s="130" t="s">
        <v>199</v>
      </c>
      <c r="F10" s="118" t="s">
        <v>180</v>
      </c>
      <c r="G10" s="89" t="s">
        <v>170</v>
      </c>
      <c r="H10" s="93" t="s">
        <v>200</v>
      </c>
    </row>
    <row r="11" spans="1:33" ht="31.5" x14ac:dyDescent="0.25">
      <c r="A11" s="92">
        <v>2</v>
      </c>
      <c r="B11" s="119" t="s">
        <v>191</v>
      </c>
      <c r="C11" s="90" t="s">
        <v>192</v>
      </c>
      <c r="D11" s="89" t="s">
        <v>213</v>
      </c>
      <c r="E11" s="89" t="s">
        <v>214</v>
      </c>
      <c r="F11" s="118" t="s">
        <v>229</v>
      </c>
      <c r="G11" s="89" t="s">
        <v>170</v>
      </c>
      <c r="H11" s="93" t="s">
        <v>179</v>
      </c>
    </row>
    <row r="12" spans="1:33" ht="31.5" x14ac:dyDescent="0.25">
      <c r="A12" s="92">
        <v>3</v>
      </c>
      <c r="B12" s="119" t="s">
        <v>193</v>
      </c>
      <c r="C12" s="90" t="s">
        <v>227</v>
      </c>
      <c r="D12" s="89" t="s">
        <v>216</v>
      </c>
      <c r="E12" s="89" t="s">
        <v>215</v>
      </c>
      <c r="F12" s="118" t="s">
        <v>174</v>
      </c>
      <c r="G12" s="89" t="s">
        <v>178</v>
      </c>
      <c r="H12" s="93" t="s">
        <v>217</v>
      </c>
    </row>
    <row r="13" spans="1:33" ht="31.5" x14ac:dyDescent="0.25">
      <c r="A13" s="92">
        <v>4</v>
      </c>
      <c r="B13" s="119" t="s">
        <v>233</v>
      </c>
      <c r="C13" s="90" t="s">
        <v>234</v>
      </c>
      <c r="D13" s="89" t="s">
        <v>230</v>
      </c>
      <c r="E13" s="89" t="s">
        <v>231</v>
      </c>
      <c r="F13" s="118" t="s">
        <v>174</v>
      </c>
      <c r="G13" s="89" t="s">
        <v>178</v>
      </c>
      <c r="H13" s="93" t="s">
        <v>232</v>
      </c>
    </row>
    <row r="14" spans="1:33" ht="31.5" x14ac:dyDescent="0.25">
      <c r="A14" s="101">
        <v>5</v>
      </c>
      <c r="B14" s="94" t="s">
        <v>204</v>
      </c>
      <c r="C14" s="89" t="s">
        <v>226</v>
      </c>
      <c r="D14" s="94" t="s">
        <v>220</v>
      </c>
      <c r="E14" s="94" t="s">
        <v>218</v>
      </c>
      <c r="F14" s="94" t="s">
        <v>219</v>
      </c>
      <c r="G14" s="94" t="s">
        <v>170</v>
      </c>
      <c r="H14" s="93" t="s">
        <v>217</v>
      </c>
    </row>
    <row r="15" spans="1:33" ht="33" customHeight="1" x14ac:dyDescent="0.25">
      <c r="A15" s="101">
        <v>6</v>
      </c>
      <c r="B15" s="94" t="s">
        <v>225</v>
      </c>
      <c r="C15" s="89" t="s">
        <v>224</v>
      </c>
      <c r="D15" s="94" t="s">
        <v>221</v>
      </c>
      <c r="E15" s="94" t="s">
        <v>222</v>
      </c>
      <c r="F15" s="94" t="s">
        <v>223</v>
      </c>
      <c r="G15" s="94" t="s">
        <v>170</v>
      </c>
      <c r="H15" s="93" t="s">
        <v>217</v>
      </c>
    </row>
    <row r="16" spans="1:33" ht="39.75" customHeight="1" x14ac:dyDescent="0.25">
      <c r="A16" s="121">
        <v>7</v>
      </c>
      <c r="B16" s="120" t="s">
        <v>202</v>
      </c>
      <c r="C16" s="120" t="s">
        <v>238</v>
      </c>
      <c r="D16" s="120" t="s">
        <v>235</v>
      </c>
      <c r="E16" s="120" t="s">
        <v>237</v>
      </c>
      <c r="F16" s="120" t="s">
        <v>176</v>
      </c>
      <c r="G16" s="120" t="s">
        <v>178</v>
      </c>
      <c r="H16" s="122" t="s">
        <v>239</v>
      </c>
    </row>
    <row r="17" spans="1:8" ht="31.5" x14ac:dyDescent="0.25">
      <c r="A17" s="121">
        <v>8</v>
      </c>
      <c r="B17" s="120" t="s">
        <v>244</v>
      </c>
      <c r="C17" s="120" t="s">
        <v>249</v>
      </c>
      <c r="D17" s="120" t="s">
        <v>245</v>
      </c>
      <c r="E17" s="120" t="s">
        <v>246</v>
      </c>
      <c r="F17" s="120" t="s">
        <v>247</v>
      </c>
      <c r="G17" s="120" t="s">
        <v>178</v>
      </c>
      <c r="H17" s="123" t="s">
        <v>250</v>
      </c>
    </row>
    <row r="18" spans="1:8" ht="31.5" x14ac:dyDescent="0.25">
      <c r="A18" s="121">
        <v>9</v>
      </c>
      <c r="B18" s="120" t="s">
        <v>240</v>
      </c>
      <c r="C18" s="120" t="s">
        <v>251</v>
      </c>
      <c r="D18" s="120" t="s">
        <v>241</v>
      </c>
      <c r="E18" s="120" t="s">
        <v>242</v>
      </c>
      <c r="F18" s="120" t="s">
        <v>243</v>
      </c>
      <c r="G18" s="120" t="s">
        <v>178</v>
      </c>
      <c r="H18" s="123" t="s">
        <v>250</v>
      </c>
    </row>
    <row r="19" spans="1:8" ht="32.25" thickBot="1" x14ac:dyDescent="0.3">
      <c r="A19" s="131">
        <v>10</v>
      </c>
      <c r="B19" s="117" t="s">
        <v>256</v>
      </c>
      <c r="C19" s="132" t="s">
        <v>255</v>
      </c>
      <c r="D19" s="117" t="s">
        <v>252</v>
      </c>
      <c r="E19" s="117" t="s">
        <v>253</v>
      </c>
      <c r="F19" s="117" t="s">
        <v>254</v>
      </c>
      <c r="G19" s="117" t="s">
        <v>170</v>
      </c>
      <c r="H19" s="133" t="s">
        <v>257</v>
      </c>
    </row>
  </sheetData>
  <mergeCells count="9">
    <mergeCell ref="A5:H5"/>
    <mergeCell ref="A6:H6"/>
    <mergeCell ref="A7:H7"/>
    <mergeCell ref="A8:A9"/>
    <mergeCell ref="B8:B9"/>
    <mergeCell ref="C8:C9"/>
    <mergeCell ref="D8:F8"/>
    <mergeCell ref="G8:G9"/>
    <mergeCell ref="H8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F79-C91A-4BCB-BCA6-48D08E961B57}">
  <sheetPr>
    <pageSetUpPr fitToPage="1"/>
  </sheetPr>
  <dimension ref="A3:AG18"/>
  <sheetViews>
    <sheetView workbookViewId="0">
      <selection activeCell="H17" sqref="H17"/>
    </sheetView>
  </sheetViews>
  <sheetFormatPr defaultRowHeight="15.75" x14ac:dyDescent="0.25"/>
  <cols>
    <col min="1" max="1" width="9.140625" style="124"/>
    <col min="2" max="2" width="42.28515625" style="124" customWidth="1"/>
    <col min="3" max="3" width="32.140625" style="124" customWidth="1"/>
    <col min="4" max="4" width="9.28515625" style="124" bestFit="1" customWidth="1"/>
    <col min="5" max="5" width="12.7109375" style="124" customWidth="1"/>
    <col min="6" max="6" width="34.42578125" style="124" customWidth="1"/>
    <col min="7" max="7" width="17.5703125" style="124" customWidth="1"/>
    <col min="8" max="8" width="32.7109375" style="124" customWidth="1"/>
    <col min="9" max="16384" width="9.140625" style="124"/>
  </cols>
  <sheetData>
    <row r="3" spans="1:33" x14ac:dyDescent="0.25"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AF3" s="125"/>
      <c r="AG3" s="125"/>
    </row>
    <row r="4" spans="1:33" x14ac:dyDescent="0.25"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AF4" s="125"/>
      <c r="AG4" s="125"/>
    </row>
    <row r="5" spans="1:33" s="126" customFormat="1" ht="18.75" x14ac:dyDescent="0.3">
      <c r="A5" s="176" t="s">
        <v>248</v>
      </c>
      <c r="B5" s="176"/>
      <c r="C5" s="176"/>
      <c r="D5" s="176"/>
      <c r="E5" s="176"/>
      <c r="F5" s="176"/>
      <c r="G5" s="176"/>
      <c r="H5" s="176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s="126" customFormat="1" ht="18.75" x14ac:dyDescent="0.3">
      <c r="A6" s="177" t="s">
        <v>167</v>
      </c>
      <c r="B6" s="177"/>
      <c r="C6" s="177"/>
      <c r="D6" s="177"/>
      <c r="E6" s="177"/>
      <c r="F6" s="177"/>
      <c r="G6" s="177"/>
      <c r="H6" s="177"/>
    </row>
    <row r="7" spans="1:33" s="126" customFormat="1" ht="19.5" thickBot="1" x14ac:dyDescent="0.35">
      <c r="A7" s="178" t="s">
        <v>258</v>
      </c>
      <c r="B7" s="178"/>
      <c r="C7" s="178"/>
      <c r="D7" s="178"/>
      <c r="E7" s="178"/>
      <c r="F7" s="178"/>
      <c r="G7" s="178"/>
      <c r="H7" s="178"/>
    </row>
    <row r="8" spans="1:33" x14ac:dyDescent="0.25">
      <c r="A8" s="170" t="s">
        <v>13</v>
      </c>
      <c r="B8" s="172" t="s">
        <v>190</v>
      </c>
      <c r="C8" s="174" t="s">
        <v>160</v>
      </c>
      <c r="D8" s="172" t="s">
        <v>161</v>
      </c>
      <c r="E8" s="172"/>
      <c r="F8" s="172"/>
      <c r="G8" s="172" t="s">
        <v>162</v>
      </c>
      <c r="H8" s="168" t="s">
        <v>165</v>
      </c>
    </row>
    <row r="9" spans="1:33" ht="16.5" thickBot="1" x14ac:dyDescent="0.3">
      <c r="A9" s="171"/>
      <c r="B9" s="173"/>
      <c r="C9" s="175"/>
      <c r="D9" s="138" t="s">
        <v>166</v>
      </c>
      <c r="E9" s="138" t="s">
        <v>163</v>
      </c>
      <c r="F9" s="138" t="s">
        <v>77</v>
      </c>
      <c r="G9" s="173"/>
      <c r="H9" s="169"/>
    </row>
    <row r="10" spans="1:33" ht="31.5" x14ac:dyDescent="0.25">
      <c r="A10" s="139">
        <v>1</v>
      </c>
      <c r="B10" s="140" t="s">
        <v>212</v>
      </c>
      <c r="C10" s="141" t="s">
        <v>236</v>
      </c>
      <c r="D10" s="142" t="s">
        <v>228</v>
      </c>
      <c r="E10" s="142" t="s">
        <v>199</v>
      </c>
      <c r="F10" s="143" t="s">
        <v>180</v>
      </c>
      <c r="G10" s="98" t="s">
        <v>170</v>
      </c>
      <c r="H10" s="100" t="s">
        <v>200</v>
      </c>
    </row>
    <row r="11" spans="1:33" ht="31.5" x14ac:dyDescent="0.25">
      <c r="A11" s="92">
        <v>2</v>
      </c>
      <c r="B11" s="136" t="s">
        <v>191</v>
      </c>
      <c r="C11" s="90" t="s">
        <v>259</v>
      </c>
      <c r="D11" s="89" t="s">
        <v>260</v>
      </c>
      <c r="E11" s="89" t="s">
        <v>261</v>
      </c>
      <c r="F11" s="118" t="s">
        <v>229</v>
      </c>
      <c r="G11" s="89" t="s">
        <v>170</v>
      </c>
      <c r="H11" s="93" t="s">
        <v>179</v>
      </c>
    </row>
    <row r="12" spans="1:33" ht="30" customHeight="1" x14ac:dyDescent="0.25">
      <c r="A12" s="101">
        <v>3</v>
      </c>
      <c r="B12" s="137" t="s">
        <v>204</v>
      </c>
      <c r="C12" s="134" t="s">
        <v>262</v>
      </c>
      <c r="D12" s="135" t="s">
        <v>263</v>
      </c>
      <c r="E12" s="135" t="s">
        <v>264</v>
      </c>
      <c r="F12" s="94" t="s">
        <v>219</v>
      </c>
      <c r="G12" s="94" t="s">
        <v>170</v>
      </c>
      <c r="H12" s="93" t="s">
        <v>232</v>
      </c>
    </row>
    <row r="13" spans="1:33" ht="43.5" customHeight="1" x14ac:dyDescent="0.25">
      <c r="A13" s="92">
        <v>4</v>
      </c>
      <c r="B13" s="136" t="s">
        <v>269</v>
      </c>
      <c r="C13" s="90" t="s">
        <v>267</v>
      </c>
      <c r="D13" s="89" t="s">
        <v>268</v>
      </c>
      <c r="E13" s="89" t="s">
        <v>265</v>
      </c>
      <c r="F13" s="118" t="s">
        <v>174</v>
      </c>
      <c r="G13" s="89" t="s">
        <v>266</v>
      </c>
      <c r="H13" s="93" t="s">
        <v>232</v>
      </c>
    </row>
    <row r="14" spans="1:33" ht="47.25" customHeight="1" x14ac:dyDescent="0.25">
      <c r="A14" s="101">
        <v>5</v>
      </c>
      <c r="B14" s="137" t="s">
        <v>225</v>
      </c>
      <c r="C14" s="89" t="s">
        <v>273</v>
      </c>
      <c r="D14" s="94" t="s">
        <v>271</v>
      </c>
      <c r="E14" s="94" t="s">
        <v>270</v>
      </c>
      <c r="F14" s="94" t="s">
        <v>272</v>
      </c>
      <c r="G14" s="94" t="s">
        <v>170</v>
      </c>
      <c r="H14" s="93" t="s">
        <v>293</v>
      </c>
    </row>
    <row r="15" spans="1:33" ht="36" customHeight="1" x14ac:dyDescent="0.25">
      <c r="A15" s="144">
        <v>6</v>
      </c>
      <c r="B15" s="145" t="s">
        <v>280</v>
      </c>
      <c r="C15" s="146" t="s">
        <v>281</v>
      </c>
      <c r="D15" s="104" t="s">
        <v>282</v>
      </c>
      <c r="E15" s="104" t="s">
        <v>277</v>
      </c>
      <c r="F15" s="104" t="s">
        <v>283</v>
      </c>
      <c r="G15" s="104" t="s">
        <v>170</v>
      </c>
      <c r="H15" s="114" t="s">
        <v>284</v>
      </c>
    </row>
    <row r="16" spans="1:33" ht="48" customHeight="1" x14ac:dyDescent="0.25">
      <c r="A16" s="144">
        <v>7</v>
      </c>
      <c r="B16" s="105" t="s">
        <v>274</v>
      </c>
      <c r="C16" s="105" t="s">
        <v>275</v>
      </c>
      <c r="D16" s="104" t="s">
        <v>276</v>
      </c>
      <c r="E16" s="104" t="s">
        <v>277</v>
      </c>
      <c r="F16" s="104" t="s">
        <v>278</v>
      </c>
      <c r="G16" s="104" t="s">
        <v>170</v>
      </c>
      <c r="H16" s="114" t="s">
        <v>279</v>
      </c>
    </row>
    <row r="17" spans="1:8" ht="31.5" x14ac:dyDescent="0.25">
      <c r="A17" s="120">
        <v>8</v>
      </c>
      <c r="B17" s="120" t="s">
        <v>202</v>
      </c>
      <c r="C17" s="120" t="s">
        <v>288</v>
      </c>
      <c r="D17" s="147" t="s">
        <v>285</v>
      </c>
      <c r="E17" s="147" t="s">
        <v>286</v>
      </c>
      <c r="F17" s="120" t="s">
        <v>287</v>
      </c>
      <c r="G17" s="120" t="s">
        <v>266</v>
      </c>
      <c r="H17" s="118" t="s">
        <v>239</v>
      </c>
    </row>
    <row r="18" spans="1:8" ht="31.5" x14ac:dyDescent="0.25">
      <c r="A18" s="120">
        <v>9</v>
      </c>
      <c r="B18" s="137" t="s">
        <v>225</v>
      </c>
      <c r="C18" s="120" t="s">
        <v>289</v>
      </c>
      <c r="D18" s="147" t="s">
        <v>290</v>
      </c>
      <c r="E18" s="147" t="s">
        <v>291</v>
      </c>
      <c r="F18" s="120" t="s">
        <v>292</v>
      </c>
      <c r="G18" s="120" t="s">
        <v>170</v>
      </c>
      <c r="H18" s="148" t="s">
        <v>232</v>
      </c>
    </row>
  </sheetData>
  <mergeCells count="9">
    <mergeCell ref="A5:H5"/>
    <mergeCell ref="A6:H6"/>
    <mergeCell ref="A7:H7"/>
    <mergeCell ref="A8:A9"/>
    <mergeCell ref="B8:B9"/>
    <mergeCell ref="C8:C9"/>
    <mergeCell ref="D8:F8"/>
    <mergeCell ref="G8:G9"/>
    <mergeCell ref="H8:H9"/>
  </mergeCells>
  <printOptions horizontalCentered="1" verticalCentered="1"/>
  <pageMargins left="0.7" right="0.7" top="0.75" bottom="0.75" header="0.3" footer="0.3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5647-403D-406E-929A-36BF3C81E70D}">
  <dimension ref="A3:AG17"/>
  <sheetViews>
    <sheetView tabSelected="1" workbookViewId="0">
      <selection activeCell="B17" sqref="B17"/>
    </sheetView>
  </sheetViews>
  <sheetFormatPr defaultRowHeight="15.75" x14ac:dyDescent="0.25"/>
  <cols>
    <col min="1" max="1" width="9.140625" style="124"/>
    <col min="2" max="2" width="42.28515625" style="124" customWidth="1"/>
    <col min="3" max="3" width="32.140625" style="124" customWidth="1"/>
    <col min="4" max="4" width="9.28515625" style="124" bestFit="1" customWidth="1"/>
    <col min="5" max="5" width="12.7109375" style="124" customWidth="1"/>
    <col min="6" max="6" width="34.42578125" style="124" customWidth="1"/>
    <col min="7" max="7" width="17.5703125" style="124" customWidth="1"/>
    <col min="8" max="8" width="32.7109375" style="124" customWidth="1"/>
    <col min="9" max="16384" width="9.140625" style="124"/>
  </cols>
  <sheetData>
    <row r="3" spans="1:33" x14ac:dyDescent="0.25"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AF3" s="125"/>
      <c r="AG3" s="125"/>
    </row>
    <row r="4" spans="1:33" x14ac:dyDescent="0.25"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AF4" s="125"/>
      <c r="AG4" s="125"/>
    </row>
    <row r="5" spans="1:33" s="126" customFormat="1" ht="18.75" x14ac:dyDescent="0.3">
      <c r="A5" s="176" t="s">
        <v>294</v>
      </c>
      <c r="B5" s="176"/>
      <c r="C5" s="176"/>
      <c r="D5" s="176"/>
      <c r="E5" s="176"/>
      <c r="F5" s="176"/>
      <c r="G5" s="176"/>
      <c r="H5" s="176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s="126" customFormat="1" ht="18.75" x14ac:dyDescent="0.3">
      <c r="A6" s="177" t="s">
        <v>167</v>
      </c>
      <c r="B6" s="177"/>
      <c r="C6" s="177"/>
      <c r="D6" s="177"/>
      <c r="E6" s="177"/>
      <c r="F6" s="177"/>
      <c r="G6" s="177"/>
      <c r="H6" s="177"/>
    </row>
    <row r="7" spans="1:33" s="126" customFormat="1" ht="19.5" thickBot="1" x14ac:dyDescent="0.35">
      <c r="A7" s="178" t="s">
        <v>295</v>
      </c>
      <c r="B7" s="178"/>
      <c r="C7" s="178"/>
      <c r="D7" s="178"/>
      <c r="E7" s="178"/>
      <c r="F7" s="178"/>
      <c r="G7" s="178"/>
      <c r="H7" s="178"/>
    </row>
    <row r="8" spans="1:33" x14ac:dyDescent="0.25">
      <c r="A8" s="170" t="s">
        <v>13</v>
      </c>
      <c r="B8" s="172" t="s">
        <v>190</v>
      </c>
      <c r="C8" s="174" t="s">
        <v>160</v>
      </c>
      <c r="D8" s="172" t="s">
        <v>161</v>
      </c>
      <c r="E8" s="172"/>
      <c r="F8" s="172"/>
      <c r="G8" s="172" t="s">
        <v>162</v>
      </c>
      <c r="H8" s="168" t="s">
        <v>165</v>
      </c>
    </row>
    <row r="9" spans="1:33" ht="16.5" thickBot="1" x14ac:dyDescent="0.3">
      <c r="A9" s="171"/>
      <c r="B9" s="173"/>
      <c r="C9" s="175"/>
      <c r="D9" s="149" t="s">
        <v>166</v>
      </c>
      <c r="E9" s="149" t="s">
        <v>163</v>
      </c>
      <c r="F9" s="149" t="s">
        <v>77</v>
      </c>
      <c r="G9" s="173"/>
      <c r="H9" s="169"/>
    </row>
    <row r="10" spans="1:33" ht="31.5" x14ac:dyDescent="0.25">
      <c r="A10" s="139">
        <v>1</v>
      </c>
      <c r="B10" s="140" t="s">
        <v>212</v>
      </c>
      <c r="C10" s="141" t="s">
        <v>236</v>
      </c>
      <c r="D10" s="150" t="s">
        <v>228</v>
      </c>
      <c r="E10" s="142" t="s">
        <v>199</v>
      </c>
      <c r="F10" s="143" t="s">
        <v>180</v>
      </c>
      <c r="G10" s="98" t="s">
        <v>170</v>
      </c>
      <c r="H10" s="100" t="s">
        <v>200</v>
      </c>
    </row>
    <row r="11" spans="1:33" ht="31.5" x14ac:dyDescent="0.25">
      <c r="A11" s="92">
        <v>2</v>
      </c>
      <c r="B11" s="136" t="s">
        <v>191</v>
      </c>
      <c r="C11" s="90" t="s">
        <v>259</v>
      </c>
      <c r="D11" s="89" t="s">
        <v>307</v>
      </c>
      <c r="E11" s="89" t="s">
        <v>308</v>
      </c>
      <c r="F11" s="118" t="s">
        <v>229</v>
      </c>
      <c r="G11" s="89" t="s">
        <v>170</v>
      </c>
      <c r="H11" s="93" t="s">
        <v>179</v>
      </c>
    </row>
    <row r="12" spans="1:33" ht="30" customHeight="1" x14ac:dyDescent="0.25">
      <c r="A12" s="101">
        <v>3</v>
      </c>
      <c r="B12" s="137" t="s">
        <v>204</v>
      </c>
      <c r="C12" s="134" t="s">
        <v>262</v>
      </c>
      <c r="D12" s="135" t="s">
        <v>321</v>
      </c>
      <c r="E12" s="135" t="s">
        <v>322</v>
      </c>
      <c r="F12" s="94" t="s">
        <v>219</v>
      </c>
      <c r="G12" s="94"/>
      <c r="H12" s="93" t="s">
        <v>296</v>
      </c>
    </row>
    <row r="13" spans="1:33" ht="43.5" customHeight="1" x14ac:dyDescent="0.25">
      <c r="A13" s="92">
        <v>4</v>
      </c>
      <c r="B13" s="136" t="s">
        <v>269</v>
      </c>
      <c r="C13" s="90" t="s">
        <v>310</v>
      </c>
      <c r="D13" s="89" t="s">
        <v>319</v>
      </c>
      <c r="E13" s="89" t="s">
        <v>320</v>
      </c>
      <c r="F13" s="118" t="s">
        <v>174</v>
      </c>
      <c r="G13" s="89" t="s">
        <v>178</v>
      </c>
      <c r="H13" s="93" t="s">
        <v>296</v>
      </c>
    </row>
    <row r="14" spans="1:33" ht="47.25" customHeight="1" x14ac:dyDescent="0.25">
      <c r="A14" s="101">
        <v>5</v>
      </c>
      <c r="B14" s="137" t="s">
        <v>225</v>
      </c>
      <c r="C14" s="89" t="s">
        <v>314</v>
      </c>
      <c r="D14" s="94" t="s">
        <v>317</v>
      </c>
      <c r="E14" s="94" t="s">
        <v>318</v>
      </c>
      <c r="F14" s="94" t="s">
        <v>315</v>
      </c>
      <c r="G14" s="94" t="s">
        <v>170</v>
      </c>
      <c r="H14" s="93" t="s">
        <v>296</v>
      </c>
    </row>
    <row r="15" spans="1:33" ht="48" customHeight="1" x14ac:dyDescent="0.25">
      <c r="A15" s="144">
        <v>6</v>
      </c>
      <c r="B15" s="105" t="s">
        <v>297</v>
      </c>
      <c r="C15" s="105" t="s">
        <v>316</v>
      </c>
      <c r="D15" s="104" t="s">
        <v>299</v>
      </c>
      <c r="E15" s="104" t="s">
        <v>300</v>
      </c>
      <c r="F15" s="104" t="s">
        <v>278</v>
      </c>
      <c r="G15" s="104" t="s">
        <v>170</v>
      </c>
      <c r="H15" s="114" t="s">
        <v>309</v>
      </c>
    </row>
    <row r="16" spans="1:33" ht="31.5" x14ac:dyDescent="0.25">
      <c r="A16" s="120">
        <v>7</v>
      </c>
      <c r="B16" s="120" t="s">
        <v>202</v>
      </c>
      <c r="C16" s="151" t="s">
        <v>303</v>
      </c>
      <c r="D16" s="147" t="s">
        <v>312</v>
      </c>
      <c r="E16" s="147" t="s">
        <v>298</v>
      </c>
      <c r="F16" s="120" t="s">
        <v>287</v>
      </c>
      <c r="G16" s="120" t="s">
        <v>178</v>
      </c>
      <c r="H16" s="118" t="s">
        <v>311</v>
      </c>
    </row>
    <row r="17" spans="1:8" ht="31.5" x14ac:dyDescent="0.25">
      <c r="A17" s="120">
        <v>8</v>
      </c>
      <c r="B17" s="115" t="s">
        <v>301</v>
      </c>
      <c r="C17" s="151" t="s">
        <v>304</v>
      </c>
      <c r="D17" s="147" t="s">
        <v>313</v>
      </c>
      <c r="E17" s="147" t="s">
        <v>302</v>
      </c>
      <c r="F17" s="120" t="s">
        <v>305</v>
      </c>
      <c r="G17" s="120" t="s">
        <v>306</v>
      </c>
      <c r="H17" s="148" t="s">
        <v>309</v>
      </c>
    </row>
  </sheetData>
  <mergeCells count="9">
    <mergeCell ref="A5:H5"/>
    <mergeCell ref="A6:H6"/>
    <mergeCell ref="A7:H7"/>
    <mergeCell ref="A8:A9"/>
    <mergeCell ref="B8:B9"/>
    <mergeCell ref="C8:C9"/>
    <mergeCell ref="D8:F8"/>
    <mergeCell ref="G8:G9"/>
    <mergeCell ref="H8:H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F53AA418F844ABFCE2445715A6A2A" ma:contentTypeVersion="2" ma:contentTypeDescription="Create a new document." ma:contentTypeScope="" ma:versionID="5e9f6cab77f35cbb5244f770c90f0a7b">
  <xsd:schema xmlns:xsd="http://www.w3.org/2001/XMLSchema" xmlns:xs="http://www.w3.org/2001/XMLSchema" xmlns:p="http://schemas.microsoft.com/office/2006/metadata/properties" xmlns:ns3="42bb7021-c287-40ab-a7e6-fedde4f1cb67" targetNamespace="http://schemas.microsoft.com/office/2006/metadata/properties" ma:root="true" ma:fieldsID="2376233c2776d4ff7f11eb8ed1c7c8e4" ns3:_="">
    <xsd:import namespace="42bb7021-c287-40ab-a7e6-fedde4f1cb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7021-c287-40ab-a7e6-fedde4f1c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FD35B-458D-4208-93E8-9996E4FF7B40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2bb7021-c287-40ab-a7e6-fedde4f1cb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DEB0F5-9D2F-4FBF-9B6E-F084A0C5D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bb7021-c287-40ab-a7e6-fedde4f1cb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B4D18-95FD-420E-A287-B49306715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0x01010045BF53AA418F844ABFCE2445715A6A2A</vt:lpwstr>
  </property>
</Properties>
</file>